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AI Inventory" sheetId="3" state="visible" r:id="rId3"/>
    <sheet xmlns:r="http://schemas.openxmlformats.org/officeDocument/2006/relationships" name="Discovery Checklist" sheetId="4" state="visible" r:id="rId4"/>
    <sheet xmlns:r="http://schemas.openxmlformats.org/officeDocument/2006/relationships" name="Risk Tiering Guide" sheetId="5" state="visible" r:id="rId5"/>
  </sheets>
  <definedNames>
    <definedName name="_xlnm._FilterDatabase" localSheetId="2" hidden="1">'AI Inventory'!$A$4:$X$154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2F6F5E"/>
      <sz val="16"/>
    </font>
    <font>
      <name val="Arial"/>
      <i val="1"/>
      <color rgb="006B7280"/>
      <sz val="10"/>
    </font>
    <font>
      <name val="Arial"/>
      <sz val="10"/>
    </font>
    <font>
      <name val="Arial"/>
      <b val="1"/>
      <color rgb="002F6F5E"/>
      <sz val="12"/>
    </font>
    <font>
      <name val="Arial"/>
      <b val="1"/>
      <color rgb="002F6F5E"/>
      <sz val="10"/>
      <u val="single"/>
    </font>
    <font>
      <name val="Arial"/>
      <color rgb="006B7280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i val="1"/>
      <sz val="10"/>
    </font>
    <font>
      <name val="Georgia"/>
      <b val="1"/>
      <color rgb="002F6F5E"/>
      <sz val="12"/>
    </font>
  </fonts>
  <fills count="8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F3F4F6"/>
      </patternFill>
    </fill>
    <fill>
      <patternFill patternType="solid">
        <fgColor rgb="002F6F5E"/>
      </patternFill>
    </fill>
    <fill>
      <patternFill patternType="solid">
        <fgColor rgb="00FECACA"/>
      </patternFill>
    </fill>
    <fill>
      <patternFill patternType="solid">
        <fgColor rgb="00FDE68A"/>
      </patternFill>
    </fill>
    <fill>
      <patternFill patternType="solid">
        <fgColor rgb="00BBF7D0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3" fillId="3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4" borderId="1" applyAlignment="1" pivotButton="0" quotePrefix="0" xfId="0">
      <alignment horizontal="center" vertical="center" wrapText="1"/>
    </xf>
    <xf numFmtId="0" fontId="3" fillId="0" borderId="1" pivotButton="0" quotePrefix="0" xfId="0"/>
    <xf numFmtId="0" fontId="3" fillId="3" borderId="1" applyAlignment="1" pivotButton="0" quotePrefix="0" xfId="0">
      <alignment horizontal="center"/>
    </xf>
    <xf numFmtId="0" fontId="3" fillId="5" borderId="1" pivotButton="0" quotePrefix="0" xfId="0"/>
    <xf numFmtId="0" fontId="3" fillId="6" borderId="1" pivotButton="0" quotePrefix="0" xfId="0"/>
    <xf numFmtId="0" fontId="3" fillId="7" borderId="1" pivotButton="0" quotePrefix="0" xfId="0"/>
    <xf numFmtId="0" fontId="2" fillId="3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164" fontId="2" fillId="2" borderId="1" applyAlignment="1" pivotButton="0" quotePrefix="0" xfId="0">
      <alignment vertical="top" wrapText="1"/>
    </xf>
    <xf numFmtId="164" fontId="2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164" fontId="3" fillId="2" borderId="1" applyAlignment="1" pivotButton="0" quotePrefix="0" xfId="0">
      <alignment vertical="top" wrapText="1"/>
    </xf>
    <xf numFmtId="164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8" fillId="0" borderId="0" pivotButton="0" quotePrefix="0" xfId="0"/>
    <xf numFmtId="0" fontId="8" fillId="5" borderId="1" applyAlignment="1" pivotButton="0" quotePrefix="0" xfId="0">
      <alignment vertical="top" wrapText="1"/>
    </xf>
    <xf numFmtId="0" fontId="8" fillId="6" borderId="1" applyAlignment="1" pivotButton="0" quotePrefix="0" xfId="0">
      <alignment vertical="top" wrapText="1"/>
    </xf>
    <xf numFmtId="0" fontId="8" fillId="7" borderId="1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name val="Arial"/>
        <b val="1"/>
        <color rgb="00111827"/>
      </font>
      <fill>
        <patternFill patternType="solid">
          <fgColor rgb="00FECACA"/>
        </patternFill>
      </fill>
    </dxf>
    <dxf>
      <font>
        <name val="Arial"/>
        <b val="1"/>
        <color rgb="00111827"/>
      </font>
      <fill>
        <patternFill patternType="solid">
          <fgColor rgb="00FDE68A"/>
        </patternFill>
      </fill>
    </dxf>
    <dxf>
      <font>
        <name val="Arial"/>
        <b val="1"/>
        <color rgb="00111827"/>
      </font>
      <fill>
        <patternFill patternType="solid">
          <fgColor rgb="00BBF7D0"/>
        </patternFill>
      </fill>
    </dxf>
    <dxf>
      <font>
        <name val="Arial"/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igrcadvisory.com/ai-governance-assessment/" TargetMode="External" Id="rId1"/><Relationship Type="http://schemas.openxmlformats.org/officeDocument/2006/relationships/hyperlink" Target="https://aigrcadvisory.com/contact-2/" TargetMode="External" Id="rId2"/></Relationships>
</file>

<file path=xl/worksheets/sheet1.xml><?xml version="1.0" encoding="utf-8"?>
<worksheet xmlns="http://schemas.openxmlformats.org/spreadsheetml/2006/main">
  <sheetPr>
    <tabColor rgb="002F6F5E"/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AI GRC Advisory</t>
        </is>
      </c>
    </row>
    <row r="2">
      <c r="A2" s="2" t="inlineStr">
        <is>
          <t>AI System Inventory Template</t>
        </is>
      </c>
    </row>
    <row r="3">
      <c r="A3" s="3" t="inlineStr">
        <is>
          <t>Step 1 of a practical AI governance program: you can't govern AI you don't know exists.</t>
        </is>
      </c>
    </row>
    <row r="4"/>
    <row r="5">
      <c r="A5" s="4" t="inlineStr">
        <is>
          <t>How to use this template</t>
        </is>
      </c>
    </row>
    <row r="6">
      <c r="A6" s="5" t="inlineStr">
        <is>
          <t>1. Work through the 'Discovery Checklist' tab to find every AI tool, feature and model in use.</t>
        </is>
      </c>
    </row>
    <row r="7">
      <c r="A7" s="5" t="inlineStr">
        <is>
          <t>2. Log each one as a row on the 'AI Inventory' tab. Fill the yellow cells; grey cells calculate automatically.</t>
        </is>
      </c>
    </row>
    <row r="8">
      <c r="A8" s="5" t="inlineStr">
        <is>
          <t>3. The Risk Tier is assigned automatically from your answers (see 'Risk Tiering Guide').</t>
        </is>
      </c>
    </row>
    <row r="9">
      <c r="A9" s="5" t="inlineStr">
        <is>
          <t>4. High-tier systems need a full AI risk assessment before approval.</t>
        </is>
      </c>
    </row>
    <row r="10">
      <c r="A10" s="5" t="inlineStr">
        <is>
          <t>5. Review the 'Dashboard' tab and report the totals to leadership or your AI governance committee.</t>
        </is>
      </c>
    </row>
    <row r="11">
      <c r="A11" s="5" t="inlineStr">
        <is>
          <t>6. Delete the three EXAMPLE rows once you've added your own systems.</t>
        </is>
      </c>
    </row>
    <row r="12">
      <c r="A12" s="5" t="inlineStr"/>
    </row>
    <row r="13">
      <c r="A13" s="4" t="inlineStr">
        <is>
          <t>Legend</t>
        </is>
      </c>
    </row>
    <row r="14">
      <c r="A14" s="6" t="inlineStr">
        <is>
          <t>Yellow cells = you fill in (use the dropdowns where provided)</t>
        </is>
      </c>
    </row>
    <row r="15">
      <c r="A15" s="7" t="inlineStr">
        <is>
          <t>Grey cells = formulas, do not edit</t>
        </is>
      </c>
    </row>
    <row r="16">
      <c r="A16" s="5" t="inlineStr"/>
    </row>
    <row r="17">
      <c r="A17" s="4" t="inlineStr">
        <is>
          <t>Framework alignment</t>
        </is>
      </c>
    </row>
    <row r="18">
      <c r="A18" s="5" t="inlineStr">
        <is>
          <t>NIST AI RMF: GOVERN 1.6 calls for mechanisms to inventory AI systems; supports the MAP function.</t>
        </is>
      </c>
    </row>
    <row r="19">
      <c r="A19" s="5" t="inlineStr">
        <is>
          <t>ISO/IEC 42001: supports defining the scope of the AI management system and identifying AI systems.</t>
        </is>
      </c>
    </row>
    <row r="20">
      <c r="A20" s="5" t="inlineStr">
        <is>
          <t>EU AI Act: classifying each system's risk category helps identify provider/deployer obligations.</t>
        </is>
      </c>
    </row>
    <row r="21">
      <c r="A21" s="5" t="inlineStr"/>
    </row>
    <row r="22">
      <c r="A22" s="8" t="inlineStr">
        <is>
          <t>Need help? Take the free AI governance assessment: https://aigrcadvisory.com/ai-governance-assessment/</t>
        </is>
      </c>
    </row>
    <row r="23">
      <c r="A23" s="8" t="inlineStr">
        <is>
          <t>Or book a free 30-minute call: https://aigrcadvisory.com/contact-2/</t>
        </is>
      </c>
    </row>
    <row r="24">
      <c r="A24" s="5" t="inlineStr"/>
    </row>
    <row r="25">
      <c r="A25" s="9" t="inlineStr">
        <is>
          <t>Created by AI GRC Advisory  |  aigrcadvisory.com  |  Version 1.0, October 2026</t>
        </is>
      </c>
    </row>
    <row r="26">
      <c r="A26" s="5" t="inlineStr">
        <is>
          <t>This template is for general guidance only and is not legal advice.</t>
        </is>
      </c>
    </row>
  </sheetData>
  <hyperlinks>
    <hyperlink xmlns:r="http://schemas.openxmlformats.org/officeDocument/2006/relationships" ref="A21" r:id="rId1"/>
    <hyperlink xmlns:r="http://schemas.openxmlformats.org/officeDocument/2006/relationships" ref="A22" r:id="rId2"/>
  </hyperlinks>
  <pageMargins left="0.75" right="0.75" top="1" bottom="1" header="0.5" footer="0.5"/>
  <headerFooter>
    <oddHeader>&amp;L&amp;9 AI GRC Advisory&amp;R&amp;9 AI System Inventory Template v1.0</oddHeader>
    <oddFooter>&amp;L&amp;8 aigrcadvisory.com&amp;C&amp;8 General guidance, not legal advice&amp;R&amp;8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F6F5E"/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>
      <c r="A1" s="2" t="inlineStr">
        <is>
          <t>AI Inventory Dashboard</t>
        </is>
      </c>
    </row>
    <row r="2">
      <c r="A2" s="3" t="inlineStr">
        <is>
          <t>Totals update automatically from the AI Inventory tab.</t>
        </is>
      </c>
    </row>
    <row r="4">
      <c r="A4" s="10" t="inlineStr">
        <is>
          <t>Overview</t>
        </is>
      </c>
      <c r="B4" s="10" t="inlineStr">
        <is>
          <t>Count</t>
        </is>
      </c>
    </row>
    <row r="5">
      <c r="A5" s="11" t="inlineStr">
        <is>
          <t>Total AI systems</t>
        </is>
      </c>
      <c r="B5" s="12">
        <f>COUNTIF('AI Inventory'!$B$5:$B$154,"?*")</f>
        <v/>
      </c>
    </row>
    <row r="6">
      <c r="A6" s="11" t="inlineStr">
        <is>
          <t>Customer-facing (Customers or Both)</t>
        </is>
      </c>
      <c r="B6" s="12">
        <f>COUNTIF('AI Inventory'!$I$5:$I$154,"Customers")+COUNTIF('AI Inventory'!$I$5:$I$154,"Both")</f>
        <v/>
      </c>
    </row>
    <row r="7">
      <c r="A7" s="11" t="inlineStr">
        <is>
          <t>Use personal or sensitive data</t>
        </is>
      </c>
      <c r="B7" s="12">
        <f>COUNTIF('AI Inventory'!$K$5:$K$154,"Yes")</f>
        <v/>
      </c>
    </row>
    <row r="8">
      <c r="A8" s="11" t="inlineStr">
        <is>
          <t>Affect decisions about people</t>
        </is>
      </c>
      <c r="B8" s="12">
        <f>COUNTIF('AI Inventory'!$M$5:$M$154,"Yes")</f>
        <v/>
      </c>
    </row>
    <row r="9">
      <c r="A9" s="11" t="inlineStr">
        <is>
          <t>Vendor training on our data: Yes or Unknown</t>
        </is>
      </c>
      <c r="B9" s="12">
        <f>COUNTIF('AI Inventory'!$O$5:$O$154,"Yes")+COUNTIF('AI Inventory'!$O$5:$O$154,"Unknown")</f>
        <v/>
      </c>
    </row>
    <row r="10">
      <c r="A10" s="11" t="inlineStr">
        <is>
          <t>Reviews overdue</t>
        </is>
      </c>
      <c r="B10" s="12">
        <f>SUMPRODUCT(('AI Inventory'!$W$5:$W$154&lt;&gt;"")*('AI Inventory'!$W$5:$W$154&lt;TODAY()))</f>
        <v/>
      </c>
    </row>
    <row r="12">
      <c r="A12" s="10" t="inlineStr">
        <is>
          <t>By Risk Tier</t>
        </is>
      </c>
      <c r="B12" s="10" t="inlineStr">
        <is>
          <t>Count</t>
        </is>
      </c>
    </row>
    <row r="13">
      <c r="A13" s="13" t="inlineStr">
        <is>
          <t>High</t>
        </is>
      </c>
      <c r="B13" s="12">
        <f>COUNTIF('AI Inventory'!$S$5:$S$154,"High")</f>
        <v/>
      </c>
    </row>
    <row r="14">
      <c r="A14" s="14" t="inlineStr">
        <is>
          <t>Medium</t>
        </is>
      </c>
      <c r="B14" s="12">
        <f>COUNTIF('AI Inventory'!$S$5:$S$154,"Medium")</f>
        <v/>
      </c>
    </row>
    <row r="15">
      <c r="A15" s="15" t="inlineStr">
        <is>
          <t>Low</t>
        </is>
      </c>
      <c r="B15" s="12">
        <f>COUNTIF('AI Inventory'!$S$5:$S$154,"Low")</f>
        <v/>
      </c>
    </row>
    <row r="16">
      <c r="A16" s="11" t="inlineStr">
        <is>
          <t>High tier without risk assessment</t>
        </is>
      </c>
      <c r="B16" s="12">
        <f>COUNTIFS('AI Inventory'!$S$5:$S$154,"High",'AI Inventory'!$T$5:$T$154,"&lt;&gt;Yes")</f>
        <v/>
      </c>
    </row>
    <row r="18">
      <c r="A18" s="10" t="inlineStr">
        <is>
          <t>By Approval Status</t>
        </is>
      </c>
      <c r="B18" s="10" t="inlineStr">
        <is>
          <t>Count</t>
        </is>
      </c>
    </row>
    <row r="19">
      <c r="A19" s="11" t="inlineStr">
        <is>
          <t>Discovered - not reviewed</t>
        </is>
      </c>
      <c r="B19" s="12">
        <f>COUNTIF('AI Inventory'!$U$5:$U$154,"Discovered - not reviewed")</f>
        <v/>
      </c>
    </row>
    <row r="20">
      <c r="A20" s="11" t="inlineStr">
        <is>
          <t>Under review</t>
        </is>
      </c>
      <c r="B20" s="12">
        <f>COUNTIF('AI Inventory'!$U$5:$U$154,"Under review")</f>
        <v/>
      </c>
    </row>
    <row r="21">
      <c r="A21" s="11" t="inlineStr">
        <is>
          <t>Approved</t>
        </is>
      </c>
      <c r="B21" s="12">
        <f>COUNTIF('AI Inventory'!$U$5:$U$154,"Approved")</f>
        <v/>
      </c>
    </row>
    <row r="22">
      <c r="A22" s="11" t="inlineStr">
        <is>
          <t>Approved with conditions</t>
        </is>
      </c>
      <c r="B22" s="12">
        <f>COUNTIF('AI Inventory'!$U$5:$U$154,"Approved with conditions")</f>
        <v/>
      </c>
    </row>
    <row r="23">
      <c r="A23" s="11" t="inlineStr">
        <is>
          <t>Prohibited</t>
        </is>
      </c>
      <c r="B23" s="12">
        <f>COUNTIF('AI Inventory'!$U$5:$U$154,"Prohibited")</f>
        <v/>
      </c>
    </row>
    <row r="24">
      <c r="A24" s="11" t="inlineStr">
        <is>
          <t>Retired</t>
        </is>
      </c>
      <c r="B24" s="12">
        <f>COUNTIF('AI Inventory'!$U$5:$U$154,"Retired")</f>
        <v/>
      </c>
    </row>
  </sheetData>
  <pageMargins left="0.75" right="0.75" top="1" bottom="1" header="0.5" footer="0.5"/>
  <headerFooter>
    <oddHeader>&amp;L&amp;9 AI GRC Advisory&amp;R&amp;9 AI System Inventory Template v1.0</oddHeader>
    <oddFooter>&amp;L&amp;8 aigrcadvisory.com&amp;C&amp;8 General guidance, not legal advice&amp;R&amp;8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2F6F5E"/>
    <outlinePr summaryBelow="1" summaryRight="1"/>
    <pageSetUpPr/>
  </sheetPr>
  <dimension ref="A1:X15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6" customWidth="1" min="2" max="2"/>
    <col width="20" customWidth="1" min="3" max="3"/>
    <col width="22" customWidth="1" min="4" max="4"/>
    <col width="34" customWidth="1" min="5" max="5"/>
    <col width="16" customWidth="1" min="6" max="6"/>
    <col width="18" customWidth="1" min="7" max="7"/>
    <col width="18" customWidth="1" min="8" max="8"/>
    <col width="18" customWidth="1" min="9" max="9"/>
    <col width="11" customWidth="1" min="10" max="10"/>
    <col width="13" customWidth="1" min="11" max="11"/>
    <col width="13" customWidth="1" min="12" max="12"/>
    <col width="14" customWidth="1" min="13" max="13"/>
    <col width="12" customWidth="1" min="14" max="14"/>
    <col width="14" customWidth="1" min="15" max="15"/>
    <col width="16" customWidth="1" min="16" max="16"/>
    <col width="18" customWidth="1" min="17" max="17"/>
    <col width="20" customWidth="1" min="18" max="18"/>
    <col width="11" customWidth="1" min="19" max="19"/>
    <col width="13" customWidth="1" min="20" max="20"/>
    <col width="20" customWidth="1" min="21" max="21"/>
    <col width="12" customWidth="1" min="22" max="22"/>
    <col width="13" customWidth="1" min="23" max="23"/>
    <col width="34" customWidth="1" min="24" max="24"/>
  </cols>
  <sheetData>
    <row r="1">
      <c r="A1" s="2" t="inlineStr">
        <is>
          <t>AI System Inventory</t>
        </is>
      </c>
    </row>
    <row r="2">
      <c r="A2" s="3" t="inlineStr">
        <is>
          <t>Fill yellow cells. Risk Tier and Next Review Date calculate automatically. Example rows are in grey italics.</t>
        </is>
      </c>
    </row>
    <row r="4" ht="48" customHeight="1">
      <c r="A4" s="10" t="inlineStr">
        <is>
          <t>ID</t>
        </is>
      </c>
      <c r="B4" s="10" t="inlineStr">
        <is>
          <t>AI System Name</t>
        </is>
      </c>
      <c r="C4" s="10" t="inlineStr">
        <is>
          <t>Vendor / Provider</t>
        </is>
      </c>
      <c r="D4" s="10" t="inlineStr">
        <is>
          <t>Type</t>
        </is>
      </c>
      <c r="E4" s="10" t="inlineStr">
        <is>
          <t>Business Use Case</t>
        </is>
      </c>
      <c r="F4" s="10" t="inlineStr">
        <is>
          <t>Business Unit</t>
        </is>
      </c>
      <c r="G4" s="10" t="inlineStr">
        <is>
          <t>Business Owner</t>
        </is>
      </c>
      <c r="H4" s="10" t="inlineStr">
        <is>
          <t>Technical Owner</t>
        </is>
      </c>
      <c r="I4" s="10" t="inlineStr">
        <is>
          <t>Who Uses It</t>
        </is>
      </c>
      <c r="J4" s="10" t="inlineStr">
        <is>
          <t>Approx. # Users</t>
        </is>
      </c>
      <c r="K4" s="10" t="inlineStr">
        <is>
          <t>Personal or Sensitive Data?</t>
        </is>
      </c>
      <c r="L4" s="10" t="inlineStr">
        <is>
          <t>Confidential Internal Data?</t>
        </is>
      </c>
      <c r="M4" s="10" t="inlineStr">
        <is>
          <t>Affects Decisions About People?</t>
        </is>
      </c>
      <c r="N4" s="10" t="inlineStr">
        <is>
          <t>Human Reviews Output?</t>
        </is>
      </c>
      <c r="O4" s="10" t="inlineStr">
        <is>
          <t>Vendor Trains on Our Data?</t>
        </is>
      </c>
      <c r="P4" s="10" t="inlineStr">
        <is>
          <t>Data Retention (vendor)</t>
        </is>
      </c>
      <c r="Q4" s="10" t="inlineStr">
        <is>
          <t>EU AI Act Category</t>
        </is>
      </c>
      <c r="R4" s="10" t="inlineStr">
        <is>
          <t>Other Regulations</t>
        </is>
      </c>
      <c r="S4" s="10" t="inlineStr">
        <is>
          <t>Risk Tier</t>
        </is>
      </c>
      <c r="T4" s="10" t="inlineStr">
        <is>
          <t>Risk Assessment Done?</t>
        </is>
      </c>
      <c r="U4" s="10" t="inlineStr">
        <is>
          <t>Approval Status</t>
        </is>
      </c>
      <c r="V4" s="10" t="inlineStr">
        <is>
          <t>Date Added</t>
        </is>
      </c>
      <c r="W4" s="10" t="inlineStr">
        <is>
          <t>Next Review Date</t>
        </is>
      </c>
      <c r="X4" s="10" t="inlineStr">
        <is>
          <t>Controls / Notes</t>
        </is>
      </c>
    </row>
    <row r="5">
      <c r="A5" s="16">
        <f>IF(B5="","","AI-"&amp;TEXT(1,"000"))</f>
        <v/>
      </c>
      <c r="B5" s="17" t="inlineStr">
        <is>
          <t>Writing assistant (browser extension)</t>
        </is>
      </c>
      <c r="C5" s="17" t="inlineStr">
        <is>
          <t>Vendor A</t>
        </is>
      </c>
      <c r="D5" s="17" t="inlineStr">
        <is>
          <t>Third-party SaaS tool</t>
        </is>
      </c>
      <c r="E5" s="17" t="inlineStr">
        <is>
          <t>Grammar and tone suggestions for internal emails</t>
        </is>
      </c>
      <c r="F5" s="17" t="inlineStr">
        <is>
          <t>All staff</t>
        </is>
      </c>
      <c r="G5" s="17" t="inlineStr">
        <is>
          <t>IT Manager</t>
        </is>
      </c>
      <c r="H5" s="17" t="inlineStr">
        <is>
          <t>IT Manager</t>
        </is>
      </c>
      <c r="I5" s="17" t="inlineStr">
        <is>
          <t>Internal staff</t>
        </is>
      </c>
      <c r="J5" s="17" t="n">
        <v>200</v>
      </c>
      <c r="K5" s="17" t="inlineStr">
        <is>
          <t>No</t>
        </is>
      </c>
      <c r="L5" s="17" t="inlineStr">
        <is>
          <t>No</t>
        </is>
      </c>
      <c r="M5" s="17" t="inlineStr">
        <is>
          <t>No</t>
        </is>
      </c>
      <c r="N5" s="17" t="inlineStr">
        <is>
          <t>Yes</t>
        </is>
      </c>
      <c r="O5" s="17" t="inlineStr">
        <is>
          <t>Unknown</t>
        </is>
      </c>
      <c r="P5" s="17" t="inlineStr">
        <is>
          <t>Unknown</t>
        </is>
      </c>
      <c r="Q5" s="17" t="inlineStr">
        <is>
          <t>Minimal risk</t>
        </is>
      </c>
      <c r="R5" s="17" t="inlineStr">
        <is>
          <t>None identified</t>
        </is>
      </c>
      <c r="S5" s="16">
        <f>IF(B5="","",IF(OR(M5="Yes",K5="Yes",I5="Customers",I5="Both"),"High",IF(L5="Yes","Medium","Low")))</f>
        <v/>
      </c>
      <c r="T5" s="17" t="inlineStr">
        <is>
          <t>No</t>
        </is>
      </c>
      <c r="U5" s="17" t="inlineStr">
        <is>
          <t>Under review</t>
        </is>
      </c>
      <c r="V5" s="18" t="n">
        <v>46301</v>
      </c>
      <c r="W5" s="19">
        <f>IF(OR(B5="",V5=""),"",V5+IF(S5="High",182,365))</f>
        <v/>
      </c>
      <c r="X5" s="17" t="inlineStr">
        <is>
          <t>EXAMPLE – confirm data terms in contract</t>
        </is>
      </c>
    </row>
    <row r="6">
      <c r="A6" s="16">
        <f>IF(B6="","","AI-"&amp;TEXT(2,"000"))</f>
        <v/>
      </c>
      <c r="B6" s="17" t="inlineStr">
        <is>
          <t>AI assistant in office suite</t>
        </is>
      </c>
      <c r="C6" s="17" t="inlineStr">
        <is>
          <t>Vendor B</t>
        </is>
      </c>
      <c r="D6" s="17" t="inlineStr">
        <is>
          <t>AI feature in existing software</t>
        </is>
      </c>
      <c r="E6" s="17" t="inlineStr">
        <is>
          <t>Summarize internal documents and meetings</t>
        </is>
      </c>
      <c r="F6" s="17" t="inlineStr">
        <is>
          <t>Operations</t>
        </is>
      </c>
      <c r="G6" s="17" t="inlineStr">
        <is>
          <t>COO</t>
        </is>
      </c>
      <c r="H6" s="17" t="inlineStr">
        <is>
          <t>IT Director</t>
        </is>
      </c>
      <c r="I6" s="17" t="inlineStr">
        <is>
          <t>Internal staff</t>
        </is>
      </c>
      <c r="J6" s="17" t="n">
        <v>80</v>
      </c>
      <c r="K6" s="17" t="inlineStr">
        <is>
          <t>No</t>
        </is>
      </c>
      <c r="L6" s="17" t="inlineStr">
        <is>
          <t>Yes</t>
        </is>
      </c>
      <c r="M6" s="17" t="inlineStr">
        <is>
          <t>No</t>
        </is>
      </c>
      <c r="N6" s="17" t="inlineStr">
        <is>
          <t>Yes</t>
        </is>
      </c>
      <c r="O6" s="17" t="inlineStr">
        <is>
          <t>No</t>
        </is>
      </c>
      <c r="P6" s="17" t="inlineStr">
        <is>
          <t>30 days</t>
        </is>
      </c>
      <c r="Q6" s="17" t="inlineStr">
        <is>
          <t>Minimal risk</t>
        </is>
      </c>
      <c r="R6" s="17" t="inlineStr">
        <is>
          <t>Internal data classification policy</t>
        </is>
      </c>
      <c r="S6" s="16">
        <f>IF(B6="","",IF(OR(M6="Yes",K6="Yes",I6="Customers",I6="Both"),"High",IF(L6="Yes","Medium","Low")))</f>
        <v/>
      </c>
      <c r="T6" s="17" t="inlineStr">
        <is>
          <t>Yes</t>
        </is>
      </c>
      <c r="U6" s="17" t="inlineStr">
        <is>
          <t>Approved with conditions</t>
        </is>
      </c>
      <c r="V6" s="18" t="n">
        <v>46301</v>
      </c>
      <c r="W6" s="19">
        <f>IF(OR(B6="",V6=""),"",V6+IF(S6="High",182,365))</f>
        <v/>
      </c>
      <c r="X6" s="17" t="inlineStr">
        <is>
          <t>EXAMPLE – restricted to approved users; no client data</t>
        </is>
      </c>
    </row>
    <row r="7">
      <c r="A7" s="16">
        <f>IF(B7="","","AI-"&amp;TEXT(3,"000"))</f>
        <v/>
      </c>
      <c r="B7" s="17" t="inlineStr">
        <is>
          <t>Resume screening module</t>
        </is>
      </c>
      <c r="C7" s="17" t="inlineStr">
        <is>
          <t>Vendor C (ATS)</t>
        </is>
      </c>
      <c r="D7" s="17" t="inlineStr">
        <is>
          <t>AI feature in existing software</t>
        </is>
      </c>
      <c r="E7" s="17" t="inlineStr">
        <is>
          <t>Ranks job applicants for recruiters</t>
        </is>
      </c>
      <c r="F7" s="17" t="inlineStr">
        <is>
          <t>HR</t>
        </is>
      </c>
      <c r="G7" s="17" t="inlineStr">
        <is>
          <t>HR Director</t>
        </is>
      </c>
      <c r="H7" s="17" t="inlineStr">
        <is>
          <t>HRIS Admin</t>
        </is>
      </c>
      <c r="I7" s="17" t="inlineStr">
        <is>
          <t>Internal staff</t>
        </is>
      </c>
      <c r="J7" s="17" t="n">
        <v>12</v>
      </c>
      <c r="K7" s="17" t="inlineStr">
        <is>
          <t>Yes</t>
        </is>
      </c>
      <c r="L7" s="17" t="inlineStr">
        <is>
          <t>No</t>
        </is>
      </c>
      <c r="M7" s="17" t="inlineStr">
        <is>
          <t>Yes</t>
        </is>
      </c>
      <c r="N7" s="17" t="inlineStr">
        <is>
          <t>Yes</t>
        </is>
      </c>
      <c r="O7" s="17" t="inlineStr">
        <is>
          <t>Unknown</t>
        </is>
      </c>
      <c r="P7" s="17" t="inlineStr">
        <is>
          <t>Unknown</t>
        </is>
      </c>
      <c r="Q7" s="17" t="inlineStr">
        <is>
          <t>High-risk</t>
        </is>
      </c>
      <c r="R7" s="17" t="inlineStr">
        <is>
          <t>NYC LL 144 bias audit (if applicable); EEO laws</t>
        </is>
      </c>
      <c r="S7" s="16">
        <f>IF(B7="","",IF(OR(M7="Yes",K7="Yes",I7="Customers",I7="Both"),"High",IF(L7="Yes","Medium","Low")))</f>
        <v/>
      </c>
      <c r="T7" s="17" t="inlineStr">
        <is>
          <t>No</t>
        </is>
      </c>
      <c r="U7" s="17" t="inlineStr">
        <is>
          <t>Under review</t>
        </is>
      </c>
      <c r="V7" s="18" t="n">
        <v>46301</v>
      </c>
      <c r="W7" s="19">
        <f>IF(OR(B7="",V7=""),"",V7+IF(S7="High",182,365))</f>
        <v/>
      </c>
      <c r="X7" s="17" t="inlineStr">
        <is>
          <t>EXAMPLE – needs full risk assessment and bias testing</t>
        </is>
      </c>
    </row>
    <row r="8">
      <c r="A8" s="20">
        <f>IF(B8="","","AI-"&amp;TEXT(4,"000"))</f>
        <v/>
      </c>
      <c r="B8" s="21" t="n"/>
      <c r="C8" s="21" t="n"/>
      <c r="D8" s="21" t="n"/>
      <c r="E8" s="21" t="n"/>
      <c r="F8" s="21" t="n"/>
      <c r="G8" s="21" t="n"/>
      <c r="H8" s="21" t="n"/>
      <c r="I8" s="21" t="n"/>
      <c r="J8" s="21" t="n"/>
      <c r="K8" s="21" t="n"/>
      <c r="L8" s="21" t="n"/>
      <c r="M8" s="21" t="n"/>
      <c r="N8" s="21" t="n"/>
      <c r="O8" s="21" t="n"/>
      <c r="P8" s="21" t="n"/>
      <c r="Q8" s="21" t="n"/>
      <c r="R8" s="21" t="n"/>
      <c r="S8" s="20">
        <f>IF(B8="","",IF(OR(M8="Yes",K8="Yes",I8="Customers",I8="Both"),"High",IF(L8="Yes","Medium","Low")))</f>
        <v/>
      </c>
      <c r="T8" s="21" t="n"/>
      <c r="U8" s="21" t="n"/>
      <c r="V8" s="22" t="n"/>
      <c r="W8" s="23">
        <f>IF(OR(B8="",V8=""),"",V8+IF(S8="High",182,365))</f>
        <v/>
      </c>
      <c r="X8" s="21" t="n"/>
    </row>
    <row r="9">
      <c r="A9" s="20">
        <f>IF(B9="","","AI-"&amp;TEXT(5,"000"))</f>
        <v/>
      </c>
      <c r="B9" s="21" t="n"/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0">
        <f>IF(B9="","",IF(OR(M9="Yes",K9="Yes",I9="Customers",I9="Both"),"High",IF(L9="Yes","Medium","Low")))</f>
        <v/>
      </c>
      <c r="T9" s="21" t="n"/>
      <c r="U9" s="21" t="n"/>
      <c r="V9" s="22" t="n"/>
      <c r="W9" s="23">
        <f>IF(OR(B9="",V9=""),"",V9+IF(S9="High",182,365))</f>
        <v/>
      </c>
      <c r="X9" s="21" t="n"/>
    </row>
    <row r="10">
      <c r="A10" s="20">
        <f>IF(B10="","","AI-"&amp;TEXT(6,"000"))</f>
        <v/>
      </c>
      <c r="B10" s="21" t="n"/>
      <c r="C10" s="21" t="n"/>
      <c r="D10" s="21" t="n"/>
      <c r="E10" s="21" t="n"/>
      <c r="F10" s="21" t="n"/>
      <c r="G10" s="21" t="n"/>
      <c r="H10" s="21" t="n"/>
      <c r="I10" s="21" t="n"/>
      <c r="J10" s="21" t="n"/>
      <c r="K10" s="21" t="n"/>
      <c r="L10" s="21" t="n"/>
      <c r="M10" s="21" t="n"/>
      <c r="N10" s="21" t="n"/>
      <c r="O10" s="21" t="n"/>
      <c r="P10" s="21" t="n"/>
      <c r="Q10" s="21" t="n"/>
      <c r="R10" s="21" t="n"/>
      <c r="S10" s="20">
        <f>IF(B10="","",IF(OR(M10="Yes",K10="Yes",I10="Customers",I10="Both"),"High",IF(L10="Yes","Medium","Low")))</f>
        <v/>
      </c>
      <c r="T10" s="21" t="n"/>
      <c r="U10" s="21" t="n"/>
      <c r="V10" s="22" t="n"/>
      <c r="W10" s="23">
        <f>IF(OR(B10="",V10=""),"",V10+IF(S10="High",182,365))</f>
        <v/>
      </c>
      <c r="X10" s="21" t="n"/>
    </row>
    <row r="11">
      <c r="A11" s="20">
        <f>IF(B11="","","AI-"&amp;TEXT(7,"000"))</f>
        <v/>
      </c>
      <c r="B11" s="21" t="n"/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0">
        <f>IF(B11="","",IF(OR(M11="Yes",K11="Yes",I11="Customers",I11="Both"),"High",IF(L11="Yes","Medium","Low")))</f>
        <v/>
      </c>
      <c r="T11" s="21" t="n"/>
      <c r="U11" s="21" t="n"/>
      <c r="V11" s="22" t="n"/>
      <c r="W11" s="23">
        <f>IF(OR(B11="",V11=""),"",V11+IF(S11="High",182,365))</f>
        <v/>
      </c>
      <c r="X11" s="21" t="n"/>
    </row>
    <row r="12">
      <c r="A12" s="20">
        <f>IF(B12="","","AI-"&amp;TEXT(8,"000"))</f>
        <v/>
      </c>
      <c r="B12" s="21" t="n"/>
      <c r="C12" s="21" t="n"/>
      <c r="D12" s="21" t="n"/>
      <c r="E12" s="21" t="n"/>
      <c r="F12" s="21" t="n"/>
      <c r="G12" s="21" t="n"/>
      <c r="H12" s="21" t="n"/>
      <c r="I12" s="21" t="n"/>
      <c r="J12" s="21" t="n"/>
      <c r="K12" s="21" t="n"/>
      <c r="L12" s="21" t="n"/>
      <c r="M12" s="21" t="n"/>
      <c r="N12" s="21" t="n"/>
      <c r="O12" s="21" t="n"/>
      <c r="P12" s="21" t="n"/>
      <c r="Q12" s="21" t="n"/>
      <c r="R12" s="21" t="n"/>
      <c r="S12" s="20">
        <f>IF(B12="","",IF(OR(M12="Yes",K12="Yes",I12="Customers",I12="Both"),"High",IF(L12="Yes","Medium","Low")))</f>
        <v/>
      </c>
      <c r="T12" s="21" t="n"/>
      <c r="U12" s="21" t="n"/>
      <c r="V12" s="22" t="n"/>
      <c r="W12" s="23">
        <f>IF(OR(B12="",V12=""),"",V12+IF(S12="High",182,365))</f>
        <v/>
      </c>
      <c r="X12" s="21" t="n"/>
    </row>
    <row r="13">
      <c r="A13" s="20">
        <f>IF(B13="","","AI-"&amp;TEXT(9,"000"))</f>
        <v/>
      </c>
      <c r="B13" s="21" t="n"/>
      <c r="C13" s="21" t="n"/>
      <c r="D13" s="21" t="n"/>
      <c r="E13" s="21" t="n"/>
      <c r="F13" s="21" t="n"/>
      <c r="G13" s="21" t="n"/>
      <c r="H13" s="21" t="n"/>
      <c r="I13" s="21" t="n"/>
      <c r="J13" s="21" t="n"/>
      <c r="K13" s="21" t="n"/>
      <c r="L13" s="21" t="n"/>
      <c r="M13" s="21" t="n"/>
      <c r="N13" s="21" t="n"/>
      <c r="O13" s="21" t="n"/>
      <c r="P13" s="21" t="n"/>
      <c r="Q13" s="21" t="n"/>
      <c r="R13" s="21" t="n"/>
      <c r="S13" s="20">
        <f>IF(B13="","",IF(OR(M13="Yes",K13="Yes",I13="Customers",I13="Both"),"High",IF(L13="Yes","Medium","Low")))</f>
        <v/>
      </c>
      <c r="T13" s="21" t="n"/>
      <c r="U13" s="21" t="n"/>
      <c r="V13" s="22" t="n"/>
      <c r="W13" s="23">
        <f>IF(OR(B13="",V13=""),"",V13+IF(S13="High",182,365))</f>
        <v/>
      </c>
      <c r="X13" s="21" t="n"/>
    </row>
    <row r="14">
      <c r="A14" s="20">
        <f>IF(B14="","","AI-"&amp;TEXT(10,"000"))</f>
        <v/>
      </c>
      <c r="B14" s="21" t="n"/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21" t="n"/>
      <c r="S14" s="20">
        <f>IF(B14="","",IF(OR(M14="Yes",K14="Yes",I14="Customers",I14="Both"),"High",IF(L14="Yes","Medium","Low")))</f>
        <v/>
      </c>
      <c r="T14" s="21" t="n"/>
      <c r="U14" s="21" t="n"/>
      <c r="V14" s="22" t="n"/>
      <c r="W14" s="23">
        <f>IF(OR(B14="",V14=""),"",V14+IF(S14="High",182,365))</f>
        <v/>
      </c>
      <c r="X14" s="21" t="n"/>
    </row>
    <row r="15">
      <c r="A15" s="20">
        <f>IF(B15="","","AI-"&amp;TEXT(11,"000"))</f>
        <v/>
      </c>
      <c r="B15" s="21" t="n"/>
      <c r="C15" s="21" t="n"/>
      <c r="D15" s="21" t="n"/>
      <c r="E15" s="21" t="n"/>
      <c r="F15" s="21" t="n"/>
      <c r="G15" s="21" t="n"/>
      <c r="H15" s="21" t="n"/>
      <c r="I15" s="21" t="n"/>
      <c r="J15" s="21" t="n"/>
      <c r="K15" s="21" t="n"/>
      <c r="L15" s="21" t="n"/>
      <c r="M15" s="21" t="n"/>
      <c r="N15" s="21" t="n"/>
      <c r="O15" s="21" t="n"/>
      <c r="P15" s="21" t="n"/>
      <c r="Q15" s="21" t="n"/>
      <c r="R15" s="21" t="n"/>
      <c r="S15" s="20">
        <f>IF(B15="","",IF(OR(M15="Yes",K15="Yes",I15="Customers",I15="Both"),"High",IF(L15="Yes","Medium","Low")))</f>
        <v/>
      </c>
      <c r="T15" s="21" t="n"/>
      <c r="U15" s="21" t="n"/>
      <c r="V15" s="22" t="n"/>
      <c r="W15" s="23">
        <f>IF(OR(B15="",V15=""),"",V15+IF(S15="High",182,365))</f>
        <v/>
      </c>
      <c r="X15" s="21" t="n"/>
    </row>
    <row r="16">
      <c r="A16" s="20">
        <f>IF(B16="","","AI-"&amp;TEXT(12,"000"))</f>
        <v/>
      </c>
      <c r="B16" s="21" t="n"/>
      <c r="C16" s="21" t="n"/>
      <c r="D16" s="21" t="n"/>
      <c r="E16" s="21" t="n"/>
      <c r="F16" s="21" t="n"/>
      <c r="G16" s="21" t="n"/>
      <c r="H16" s="21" t="n"/>
      <c r="I16" s="21" t="n"/>
      <c r="J16" s="21" t="n"/>
      <c r="K16" s="21" t="n"/>
      <c r="L16" s="21" t="n"/>
      <c r="M16" s="21" t="n"/>
      <c r="N16" s="21" t="n"/>
      <c r="O16" s="21" t="n"/>
      <c r="P16" s="21" t="n"/>
      <c r="Q16" s="21" t="n"/>
      <c r="R16" s="21" t="n"/>
      <c r="S16" s="20">
        <f>IF(B16="","",IF(OR(M16="Yes",K16="Yes",I16="Customers",I16="Both"),"High",IF(L16="Yes","Medium","Low")))</f>
        <v/>
      </c>
      <c r="T16" s="21" t="n"/>
      <c r="U16" s="21" t="n"/>
      <c r="V16" s="22" t="n"/>
      <c r="W16" s="23">
        <f>IF(OR(B16="",V16=""),"",V16+IF(S16="High",182,365))</f>
        <v/>
      </c>
      <c r="X16" s="21" t="n"/>
    </row>
    <row r="17">
      <c r="A17" s="20">
        <f>IF(B17="","","AI-"&amp;TEXT(13,"000"))</f>
        <v/>
      </c>
      <c r="B17" s="21" t="n"/>
      <c r="C17" s="21" t="n"/>
      <c r="D17" s="21" t="n"/>
      <c r="E17" s="21" t="n"/>
      <c r="F17" s="21" t="n"/>
      <c r="G17" s="21" t="n"/>
      <c r="H17" s="21" t="n"/>
      <c r="I17" s="21" t="n"/>
      <c r="J17" s="21" t="n"/>
      <c r="K17" s="21" t="n"/>
      <c r="L17" s="21" t="n"/>
      <c r="M17" s="21" t="n"/>
      <c r="N17" s="21" t="n"/>
      <c r="O17" s="21" t="n"/>
      <c r="P17" s="21" t="n"/>
      <c r="Q17" s="21" t="n"/>
      <c r="R17" s="21" t="n"/>
      <c r="S17" s="20">
        <f>IF(B17="","",IF(OR(M17="Yes",K17="Yes",I17="Customers",I17="Both"),"High",IF(L17="Yes","Medium","Low")))</f>
        <v/>
      </c>
      <c r="T17" s="21" t="n"/>
      <c r="U17" s="21" t="n"/>
      <c r="V17" s="22" t="n"/>
      <c r="W17" s="23">
        <f>IF(OR(B17="",V17=""),"",V17+IF(S17="High",182,365))</f>
        <v/>
      </c>
      <c r="X17" s="21" t="n"/>
    </row>
    <row r="18">
      <c r="A18" s="20">
        <f>IF(B18="","","AI-"&amp;TEXT(14,"000"))</f>
        <v/>
      </c>
      <c r="B18" s="21" t="n"/>
      <c r="C18" s="21" t="n"/>
      <c r="D18" s="21" t="n"/>
      <c r="E18" s="21" t="n"/>
      <c r="F18" s="21" t="n"/>
      <c r="G18" s="21" t="n"/>
      <c r="H18" s="21" t="n"/>
      <c r="I18" s="21" t="n"/>
      <c r="J18" s="21" t="n"/>
      <c r="K18" s="21" t="n"/>
      <c r="L18" s="21" t="n"/>
      <c r="M18" s="21" t="n"/>
      <c r="N18" s="21" t="n"/>
      <c r="O18" s="21" t="n"/>
      <c r="P18" s="21" t="n"/>
      <c r="Q18" s="21" t="n"/>
      <c r="R18" s="21" t="n"/>
      <c r="S18" s="20">
        <f>IF(B18="","",IF(OR(M18="Yes",K18="Yes",I18="Customers",I18="Both"),"High",IF(L18="Yes","Medium","Low")))</f>
        <v/>
      </c>
      <c r="T18" s="21" t="n"/>
      <c r="U18" s="21" t="n"/>
      <c r="V18" s="22" t="n"/>
      <c r="W18" s="23">
        <f>IF(OR(B18="",V18=""),"",V18+IF(S18="High",182,365))</f>
        <v/>
      </c>
      <c r="X18" s="21" t="n"/>
    </row>
    <row r="19">
      <c r="A19" s="20">
        <f>IF(B19="","","AI-"&amp;TEXT(15,"000"))</f>
        <v/>
      </c>
      <c r="B19" s="21" t="n"/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0">
        <f>IF(B19="","",IF(OR(M19="Yes",K19="Yes",I19="Customers",I19="Both"),"High",IF(L19="Yes","Medium","Low")))</f>
        <v/>
      </c>
      <c r="T19" s="21" t="n"/>
      <c r="U19" s="21" t="n"/>
      <c r="V19" s="22" t="n"/>
      <c r="W19" s="23">
        <f>IF(OR(B19="",V19=""),"",V19+IF(S19="High",182,365))</f>
        <v/>
      </c>
      <c r="X19" s="21" t="n"/>
    </row>
    <row r="20">
      <c r="A20" s="20">
        <f>IF(B20="","","AI-"&amp;TEXT(16,"000"))</f>
        <v/>
      </c>
      <c r="B20" s="21" t="n"/>
      <c r="C20" s="21" t="n"/>
      <c r="D20" s="21" t="n"/>
      <c r="E20" s="21" t="n"/>
      <c r="F20" s="21" t="n"/>
      <c r="G20" s="21" t="n"/>
      <c r="H20" s="21" t="n"/>
      <c r="I20" s="21" t="n"/>
      <c r="J20" s="21" t="n"/>
      <c r="K20" s="21" t="n"/>
      <c r="L20" s="21" t="n"/>
      <c r="M20" s="21" t="n"/>
      <c r="N20" s="21" t="n"/>
      <c r="O20" s="21" t="n"/>
      <c r="P20" s="21" t="n"/>
      <c r="Q20" s="21" t="n"/>
      <c r="R20" s="21" t="n"/>
      <c r="S20" s="20">
        <f>IF(B20="","",IF(OR(M20="Yes",K20="Yes",I20="Customers",I20="Both"),"High",IF(L20="Yes","Medium","Low")))</f>
        <v/>
      </c>
      <c r="T20" s="21" t="n"/>
      <c r="U20" s="21" t="n"/>
      <c r="V20" s="22" t="n"/>
      <c r="W20" s="23">
        <f>IF(OR(B20="",V20=""),"",V20+IF(S20="High",182,365))</f>
        <v/>
      </c>
      <c r="X20" s="21" t="n"/>
    </row>
    <row r="21">
      <c r="A21" s="20">
        <f>IF(B21="","","AI-"&amp;TEXT(17,"000"))</f>
        <v/>
      </c>
      <c r="B21" s="21" t="n"/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0">
        <f>IF(B21="","",IF(OR(M21="Yes",K21="Yes",I21="Customers",I21="Both"),"High",IF(L21="Yes","Medium","Low")))</f>
        <v/>
      </c>
      <c r="T21" s="21" t="n"/>
      <c r="U21" s="21" t="n"/>
      <c r="V21" s="22" t="n"/>
      <c r="W21" s="23">
        <f>IF(OR(B21="",V21=""),"",V21+IF(S21="High",182,365))</f>
        <v/>
      </c>
      <c r="X21" s="21" t="n"/>
    </row>
    <row r="22">
      <c r="A22" s="20">
        <f>IF(B22="","","AI-"&amp;TEXT(18,"000"))</f>
        <v/>
      </c>
      <c r="B22" s="21" t="n"/>
      <c r="C22" s="21" t="n"/>
      <c r="D22" s="21" t="n"/>
      <c r="E22" s="21" t="n"/>
      <c r="F22" s="21" t="n"/>
      <c r="G22" s="21" t="n"/>
      <c r="H22" s="21" t="n"/>
      <c r="I22" s="21" t="n"/>
      <c r="J22" s="21" t="n"/>
      <c r="K22" s="21" t="n"/>
      <c r="L22" s="21" t="n"/>
      <c r="M22" s="21" t="n"/>
      <c r="N22" s="21" t="n"/>
      <c r="O22" s="21" t="n"/>
      <c r="P22" s="21" t="n"/>
      <c r="Q22" s="21" t="n"/>
      <c r="R22" s="21" t="n"/>
      <c r="S22" s="20">
        <f>IF(B22="","",IF(OR(M22="Yes",K22="Yes",I22="Customers",I22="Both"),"High",IF(L22="Yes","Medium","Low")))</f>
        <v/>
      </c>
      <c r="T22" s="21" t="n"/>
      <c r="U22" s="21" t="n"/>
      <c r="V22" s="22" t="n"/>
      <c r="W22" s="23">
        <f>IF(OR(B22="",V22=""),"",V22+IF(S22="High",182,365))</f>
        <v/>
      </c>
      <c r="X22" s="21" t="n"/>
    </row>
    <row r="23">
      <c r="A23" s="20">
        <f>IF(B23="","","AI-"&amp;TEXT(19,"000"))</f>
        <v/>
      </c>
      <c r="B23" s="21" t="n"/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0">
        <f>IF(B23="","",IF(OR(M23="Yes",K23="Yes",I23="Customers",I23="Both"),"High",IF(L23="Yes","Medium","Low")))</f>
        <v/>
      </c>
      <c r="T23" s="21" t="n"/>
      <c r="U23" s="21" t="n"/>
      <c r="V23" s="22" t="n"/>
      <c r="W23" s="23">
        <f>IF(OR(B23="",V23=""),"",V23+IF(S23="High",182,365))</f>
        <v/>
      </c>
      <c r="X23" s="21" t="n"/>
    </row>
    <row r="24">
      <c r="A24" s="20">
        <f>IF(B24="","","AI-"&amp;TEXT(20,"000"))</f>
        <v/>
      </c>
      <c r="B24" s="21" t="n"/>
      <c r="C24" s="21" t="n"/>
      <c r="D24" s="21" t="n"/>
      <c r="E24" s="21" t="n"/>
      <c r="F24" s="21" t="n"/>
      <c r="G24" s="21" t="n"/>
      <c r="H24" s="21" t="n"/>
      <c r="I24" s="21" t="n"/>
      <c r="J24" s="21" t="n"/>
      <c r="K24" s="21" t="n"/>
      <c r="L24" s="21" t="n"/>
      <c r="M24" s="21" t="n"/>
      <c r="N24" s="21" t="n"/>
      <c r="O24" s="21" t="n"/>
      <c r="P24" s="21" t="n"/>
      <c r="Q24" s="21" t="n"/>
      <c r="R24" s="21" t="n"/>
      <c r="S24" s="20">
        <f>IF(B24="","",IF(OR(M24="Yes",K24="Yes",I24="Customers",I24="Both"),"High",IF(L24="Yes","Medium","Low")))</f>
        <v/>
      </c>
      <c r="T24" s="21" t="n"/>
      <c r="U24" s="21" t="n"/>
      <c r="V24" s="22" t="n"/>
      <c r="W24" s="23">
        <f>IF(OR(B24="",V24=""),"",V24+IF(S24="High",182,365))</f>
        <v/>
      </c>
      <c r="X24" s="21" t="n"/>
    </row>
    <row r="25">
      <c r="A25" s="20">
        <f>IF(B25="","","AI-"&amp;TEXT(21,"000"))</f>
        <v/>
      </c>
      <c r="B25" s="21" t="n"/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0">
        <f>IF(B25="","",IF(OR(M25="Yes",K25="Yes",I25="Customers",I25="Both"),"High",IF(L25="Yes","Medium","Low")))</f>
        <v/>
      </c>
      <c r="T25" s="21" t="n"/>
      <c r="U25" s="21" t="n"/>
      <c r="V25" s="22" t="n"/>
      <c r="W25" s="23">
        <f>IF(OR(B25="",V25=""),"",V25+IF(S25="High",182,365))</f>
        <v/>
      </c>
      <c r="X25" s="21" t="n"/>
    </row>
    <row r="26">
      <c r="A26" s="20">
        <f>IF(B26="","","AI-"&amp;TEXT(22,"000"))</f>
        <v/>
      </c>
      <c r="B26" s="21" t="n"/>
      <c r="C26" s="21" t="n"/>
      <c r="D26" s="21" t="n"/>
      <c r="E26" s="21" t="n"/>
      <c r="F26" s="21" t="n"/>
      <c r="G26" s="21" t="n"/>
      <c r="H26" s="21" t="n"/>
      <c r="I26" s="21" t="n"/>
      <c r="J26" s="21" t="n"/>
      <c r="K26" s="21" t="n"/>
      <c r="L26" s="21" t="n"/>
      <c r="M26" s="21" t="n"/>
      <c r="N26" s="21" t="n"/>
      <c r="O26" s="21" t="n"/>
      <c r="P26" s="21" t="n"/>
      <c r="Q26" s="21" t="n"/>
      <c r="R26" s="21" t="n"/>
      <c r="S26" s="20">
        <f>IF(B26="","",IF(OR(M26="Yes",K26="Yes",I26="Customers",I26="Both"),"High",IF(L26="Yes","Medium","Low")))</f>
        <v/>
      </c>
      <c r="T26" s="21" t="n"/>
      <c r="U26" s="21" t="n"/>
      <c r="V26" s="22" t="n"/>
      <c r="W26" s="23">
        <f>IF(OR(B26="",V26=""),"",V26+IF(S26="High",182,365))</f>
        <v/>
      </c>
      <c r="X26" s="21" t="n"/>
    </row>
    <row r="27">
      <c r="A27" s="20">
        <f>IF(B27="","","AI-"&amp;TEXT(23,"000"))</f>
        <v/>
      </c>
      <c r="B27" s="21" t="n"/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0">
        <f>IF(B27="","",IF(OR(M27="Yes",K27="Yes",I27="Customers",I27="Both"),"High",IF(L27="Yes","Medium","Low")))</f>
        <v/>
      </c>
      <c r="T27" s="21" t="n"/>
      <c r="U27" s="21" t="n"/>
      <c r="V27" s="22" t="n"/>
      <c r="W27" s="23">
        <f>IF(OR(B27="",V27=""),"",V27+IF(S27="High",182,365))</f>
        <v/>
      </c>
      <c r="X27" s="21" t="n"/>
    </row>
    <row r="28">
      <c r="A28" s="20">
        <f>IF(B28="","","AI-"&amp;TEXT(24,"000"))</f>
        <v/>
      </c>
      <c r="B28" s="21" t="n"/>
      <c r="C28" s="21" t="n"/>
      <c r="D28" s="21" t="n"/>
      <c r="E28" s="21" t="n"/>
      <c r="F28" s="21" t="n"/>
      <c r="G28" s="21" t="n"/>
      <c r="H28" s="21" t="n"/>
      <c r="I28" s="21" t="n"/>
      <c r="J28" s="21" t="n"/>
      <c r="K28" s="21" t="n"/>
      <c r="L28" s="21" t="n"/>
      <c r="M28" s="21" t="n"/>
      <c r="N28" s="21" t="n"/>
      <c r="O28" s="21" t="n"/>
      <c r="P28" s="21" t="n"/>
      <c r="Q28" s="21" t="n"/>
      <c r="R28" s="21" t="n"/>
      <c r="S28" s="20">
        <f>IF(B28="","",IF(OR(M28="Yes",K28="Yes",I28="Customers",I28="Both"),"High",IF(L28="Yes","Medium","Low")))</f>
        <v/>
      </c>
      <c r="T28" s="21" t="n"/>
      <c r="U28" s="21" t="n"/>
      <c r="V28" s="22" t="n"/>
      <c r="W28" s="23">
        <f>IF(OR(B28="",V28=""),"",V28+IF(S28="High",182,365))</f>
        <v/>
      </c>
      <c r="X28" s="21" t="n"/>
    </row>
    <row r="29">
      <c r="A29" s="20">
        <f>IF(B29="","","AI-"&amp;TEXT(25,"000"))</f>
        <v/>
      </c>
      <c r="B29" s="21" t="n"/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0">
        <f>IF(B29="","",IF(OR(M29="Yes",K29="Yes",I29="Customers",I29="Both"),"High",IF(L29="Yes","Medium","Low")))</f>
        <v/>
      </c>
      <c r="T29" s="21" t="n"/>
      <c r="U29" s="21" t="n"/>
      <c r="V29" s="22" t="n"/>
      <c r="W29" s="23">
        <f>IF(OR(B29="",V29=""),"",V29+IF(S29="High",182,365))</f>
        <v/>
      </c>
      <c r="X29" s="21" t="n"/>
    </row>
    <row r="30">
      <c r="A30" s="20">
        <f>IF(B30="","","AI-"&amp;TEXT(26,"000"))</f>
        <v/>
      </c>
      <c r="B30" s="21" t="n"/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21" t="n"/>
      <c r="S30" s="20">
        <f>IF(B30="","",IF(OR(M30="Yes",K30="Yes",I30="Customers",I30="Both"),"High",IF(L30="Yes","Medium","Low")))</f>
        <v/>
      </c>
      <c r="T30" s="21" t="n"/>
      <c r="U30" s="21" t="n"/>
      <c r="V30" s="22" t="n"/>
      <c r="W30" s="23">
        <f>IF(OR(B30="",V30=""),"",V30+IF(S30="High",182,365))</f>
        <v/>
      </c>
      <c r="X30" s="21" t="n"/>
    </row>
    <row r="31">
      <c r="A31" s="20">
        <f>IF(B31="","","AI-"&amp;TEXT(27,"000"))</f>
        <v/>
      </c>
      <c r="B31" s="21" t="n"/>
      <c r="C31" s="21" t="n"/>
      <c r="D31" s="21" t="n"/>
      <c r="E31" s="21" t="n"/>
      <c r="F31" s="21" t="n"/>
      <c r="G31" s="21" t="n"/>
      <c r="H31" s="21" t="n"/>
      <c r="I31" s="21" t="n"/>
      <c r="J31" s="21" t="n"/>
      <c r="K31" s="21" t="n"/>
      <c r="L31" s="21" t="n"/>
      <c r="M31" s="21" t="n"/>
      <c r="N31" s="21" t="n"/>
      <c r="O31" s="21" t="n"/>
      <c r="P31" s="21" t="n"/>
      <c r="Q31" s="21" t="n"/>
      <c r="R31" s="21" t="n"/>
      <c r="S31" s="20">
        <f>IF(B31="","",IF(OR(M31="Yes",K31="Yes",I31="Customers",I31="Both"),"High",IF(L31="Yes","Medium","Low")))</f>
        <v/>
      </c>
      <c r="T31" s="21" t="n"/>
      <c r="U31" s="21" t="n"/>
      <c r="V31" s="22" t="n"/>
      <c r="W31" s="23">
        <f>IF(OR(B31="",V31=""),"",V31+IF(S31="High",182,365))</f>
        <v/>
      </c>
      <c r="X31" s="21" t="n"/>
    </row>
    <row r="32">
      <c r="A32" s="20">
        <f>IF(B32="","","AI-"&amp;TEXT(28,"000"))</f>
        <v/>
      </c>
      <c r="B32" s="21" t="n"/>
      <c r="C32" s="21" t="n"/>
      <c r="D32" s="21" t="n"/>
      <c r="E32" s="21" t="n"/>
      <c r="F32" s="21" t="n"/>
      <c r="G32" s="21" t="n"/>
      <c r="H32" s="21" t="n"/>
      <c r="I32" s="21" t="n"/>
      <c r="J32" s="21" t="n"/>
      <c r="K32" s="21" t="n"/>
      <c r="L32" s="21" t="n"/>
      <c r="M32" s="21" t="n"/>
      <c r="N32" s="21" t="n"/>
      <c r="O32" s="21" t="n"/>
      <c r="P32" s="21" t="n"/>
      <c r="Q32" s="21" t="n"/>
      <c r="R32" s="21" t="n"/>
      <c r="S32" s="20">
        <f>IF(B32="","",IF(OR(M32="Yes",K32="Yes",I32="Customers",I32="Both"),"High",IF(L32="Yes","Medium","Low")))</f>
        <v/>
      </c>
      <c r="T32" s="21" t="n"/>
      <c r="U32" s="21" t="n"/>
      <c r="V32" s="22" t="n"/>
      <c r="W32" s="23">
        <f>IF(OR(B32="",V32=""),"",V32+IF(S32="High",182,365))</f>
        <v/>
      </c>
      <c r="X32" s="21" t="n"/>
    </row>
    <row r="33">
      <c r="A33" s="20">
        <f>IF(B33="","","AI-"&amp;TEXT(29,"000"))</f>
        <v/>
      </c>
      <c r="B33" s="21" t="n"/>
      <c r="C33" s="21" t="n"/>
      <c r="D33" s="21" t="n"/>
      <c r="E33" s="21" t="n"/>
      <c r="F33" s="21" t="n"/>
      <c r="G33" s="21" t="n"/>
      <c r="H33" s="21" t="n"/>
      <c r="I33" s="21" t="n"/>
      <c r="J33" s="21" t="n"/>
      <c r="K33" s="21" t="n"/>
      <c r="L33" s="21" t="n"/>
      <c r="M33" s="21" t="n"/>
      <c r="N33" s="21" t="n"/>
      <c r="O33" s="21" t="n"/>
      <c r="P33" s="21" t="n"/>
      <c r="Q33" s="21" t="n"/>
      <c r="R33" s="21" t="n"/>
      <c r="S33" s="20">
        <f>IF(B33="","",IF(OR(M33="Yes",K33="Yes",I33="Customers",I33="Both"),"High",IF(L33="Yes","Medium","Low")))</f>
        <v/>
      </c>
      <c r="T33" s="21" t="n"/>
      <c r="U33" s="21" t="n"/>
      <c r="V33" s="22" t="n"/>
      <c r="W33" s="23">
        <f>IF(OR(B33="",V33=""),"",V33+IF(S33="High",182,365))</f>
        <v/>
      </c>
      <c r="X33" s="21" t="n"/>
    </row>
    <row r="34">
      <c r="A34" s="20">
        <f>IF(B34="","","AI-"&amp;TEXT(30,"000"))</f>
        <v/>
      </c>
      <c r="B34" s="21" t="n"/>
      <c r="C34" s="21" t="n"/>
      <c r="D34" s="21" t="n"/>
      <c r="E34" s="21" t="n"/>
      <c r="F34" s="21" t="n"/>
      <c r="G34" s="21" t="n"/>
      <c r="H34" s="21" t="n"/>
      <c r="I34" s="21" t="n"/>
      <c r="J34" s="21" t="n"/>
      <c r="K34" s="21" t="n"/>
      <c r="L34" s="21" t="n"/>
      <c r="M34" s="21" t="n"/>
      <c r="N34" s="21" t="n"/>
      <c r="O34" s="21" t="n"/>
      <c r="P34" s="21" t="n"/>
      <c r="Q34" s="21" t="n"/>
      <c r="R34" s="21" t="n"/>
      <c r="S34" s="20">
        <f>IF(B34="","",IF(OR(M34="Yes",K34="Yes",I34="Customers",I34="Both"),"High",IF(L34="Yes","Medium","Low")))</f>
        <v/>
      </c>
      <c r="T34" s="21" t="n"/>
      <c r="U34" s="21" t="n"/>
      <c r="V34" s="22" t="n"/>
      <c r="W34" s="23">
        <f>IF(OR(B34="",V34=""),"",V34+IF(S34="High",182,365))</f>
        <v/>
      </c>
      <c r="X34" s="21" t="n"/>
    </row>
    <row r="35">
      <c r="A35" s="20">
        <f>IF(B35="","","AI-"&amp;TEXT(31,"000"))</f>
        <v/>
      </c>
      <c r="B35" s="21" t="n"/>
      <c r="C35" s="21" t="n"/>
      <c r="D35" s="21" t="n"/>
      <c r="E35" s="21" t="n"/>
      <c r="F35" s="21" t="n"/>
      <c r="G35" s="21" t="n"/>
      <c r="H35" s="21" t="n"/>
      <c r="I35" s="21" t="n"/>
      <c r="J35" s="21" t="n"/>
      <c r="K35" s="21" t="n"/>
      <c r="L35" s="21" t="n"/>
      <c r="M35" s="21" t="n"/>
      <c r="N35" s="21" t="n"/>
      <c r="O35" s="21" t="n"/>
      <c r="P35" s="21" t="n"/>
      <c r="Q35" s="21" t="n"/>
      <c r="R35" s="21" t="n"/>
      <c r="S35" s="20">
        <f>IF(B35="","",IF(OR(M35="Yes",K35="Yes",I35="Customers",I35="Both"),"High",IF(L35="Yes","Medium","Low")))</f>
        <v/>
      </c>
      <c r="T35" s="21" t="n"/>
      <c r="U35" s="21" t="n"/>
      <c r="V35" s="22" t="n"/>
      <c r="W35" s="23">
        <f>IF(OR(B35="",V35=""),"",V35+IF(S35="High",182,365))</f>
        <v/>
      </c>
      <c r="X35" s="21" t="n"/>
    </row>
    <row r="36">
      <c r="A36" s="20">
        <f>IF(B36="","","AI-"&amp;TEXT(32,"000"))</f>
        <v/>
      </c>
      <c r="B36" s="21" t="n"/>
      <c r="C36" s="21" t="n"/>
      <c r="D36" s="21" t="n"/>
      <c r="E36" s="21" t="n"/>
      <c r="F36" s="21" t="n"/>
      <c r="G36" s="21" t="n"/>
      <c r="H36" s="21" t="n"/>
      <c r="I36" s="21" t="n"/>
      <c r="J36" s="21" t="n"/>
      <c r="K36" s="21" t="n"/>
      <c r="L36" s="21" t="n"/>
      <c r="M36" s="21" t="n"/>
      <c r="N36" s="21" t="n"/>
      <c r="O36" s="21" t="n"/>
      <c r="P36" s="21" t="n"/>
      <c r="Q36" s="21" t="n"/>
      <c r="R36" s="21" t="n"/>
      <c r="S36" s="20">
        <f>IF(B36="","",IF(OR(M36="Yes",K36="Yes",I36="Customers",I36="Both"),"High",IF(L36="Yes","Medium","Low")))</f>
        <v/>
      </c>
      <c r="T36" s="21" t="n"/>
      <c r="U36" s="21" t="n"/>
      <c r="V36" s="22" t="n"/>
      <c r="W36" s="23">
        <f>IF(OR(B36="",V36=""),"",V36+IF(S36="High",182,365))</f>
        <v/>
      </c>
      <c r="X36" s="21" t="n"/>
    </row>
    <row r="37">
      <c r="A37" s="20">
        <f>IF(B37="","","AI-"&amp;TEXT(33,"000"))</f>
        <v/>
      </c>
      <c r="B37" s="21" t="n"/>
      <c r="C37" s="21" t="n"/>
      <c r="D37" s="21" t="n"/>
      <c r="E37" s="21" t="n"/>
      <c r="F37" s="21" t="n"/>
      <c r="G37" s="21" t="n"/>
      <c r="H37" s="21" t="n"/>
      <c r="I37" s="21" t="n"/>
      <c r="J37" s="21" t="n"/>
      <c r="K37" s="21" t="n"/>
      <c r="L37" s="21" t="n"/>
      <c r="M37" s="21" t="n"/>
      <c r="N37" s="21" t="n"/>
      <c r="O37" s="21" t="n"/>
      <c r="P37" s="21" t="n"/>
      <c r="Q37" s="21" t="n"/>
      <c r="R37" s="21" t="n"/>
      <c r="S37" s="20">
        <f>IF(B37="","",IF(OR(M37="Yes",K37="Yes",I37="Customers",I37="Both"),"High",IF(L37="Yes","Medium","Low")))</f>
        <v/>
      </c>
      <c r="T37" s="21" t="n"/>
      <c r="U37" s="21" t="n"/>
      <c r="V37" s="22" t="n"/>
      <c r="W37" s="23">
        <f>IF(OR(B37="",V37=""),"",V37+IF(S37="High",182,365))</f>
        <v/>
      </c>
      <c r="X37" s="21" t="n"/>
    </row>
    <row r="38">
      <c r="A38" s="20">
        <f>IF(B38="","","AI-"&amp;TEXT(34,"000"))</f>
        <v/>
      </c>
      <c r="B38" s="21" t="n"/>
      <c r="C38" s="21" t="n"/>
      <c r="D38" s="21" t="n"/>
      <c r="E38" s="21" t="n"/>
      <c r="F38" s="21" t="n"/>
      <c r="G38" s="21" t="n"/>
      <c r="H38" s="21" t="n"/>
      <c r="I38" s="21" t="n"/>
      <c r="J38" s="21" t="n"/>
      <c r="K38" s="21" t="n"/>
      <c r="L38" s="21" t="n"/>
      <c r="M38" s="21" t="n"/>
      <c r="N38" s="21" t="n"/>
      <c r="O38" s="21" t="n"/>
      <c r="P38" s="21" t="n"/>
      <c r="Q38" s="21" t="n"/>
      <c r="R38" s="21" t="n"/>
      <c r="S38" s="20">
        <f>IF(B38="","",IF(OR(M38="Yes",K38="Yes",I38="Customers",I38="Both"),"High",IF(L38="Yes","Medium","Low")))</f>
        <v/>
      </c>
      <c r="T38" s="21" t="n"/>
      <c r="U38" s="21" t="n"/>
      <c r="V38" s="22" t="n"/>
      <c r="W38" s="23">
        <f>IF(OR(B38="",V38=""),"",V38+IF(S38="High",182,365))</f>
        <v/>
      </c>
      <c r="X38" s="21" t="n"/>
    </row>
    <row r="39">
      <c r="A39" s="20">
        <f>IF(B39="","","AI-"&amp;TEXT(35,"000"))</f>
        <v/>
      </c>
      <c r="B39" s="21" t="n"/>
      <c r="C39" s="21" t="n"/>
      <c r="D39" s="21" t="n"/>
      <c r="E39" s="21" t="n"/>
      <c r="F39" s="21" t="n"/>
      <c r="G39" s="21" t="n"/>
      <c r="H39" s="21" t="n"/>
      <c r="I39" s="21" t="n"/>
      <c r="J39" s="21" t="n"/>
      <c r="K39" s="21" t="n"/>
      <c r="L39" s="21" t="n"/>
      <c r="M39" s="21" t="n"/>
      <c r="N39" s="21" t="n"/>
      <c r="O39" s="21" t="n"/>
      <c r="P39" s="21" t="n"/>
      <c r="Q39" s="21" t="n"/>
      <c r="R39" s="21" t="n"/>
      <c r="S39" s="20">
        <f>IF(B39="","",IF(OR(M39="Yes",K39="Yes",I39="Customers",I39="Both"),"High",IF(L39="Yes","Medium","Low")))</f>
        <v/>
      </c>
      <c r="T39" s="21" t="n"/>
      <c r="U39" s="21" t="n"/>
      <c r="V39" s="22" t="n"/>
      <c r="W39" s="23">
        <f>IF(OR(B39="",V39=""),"",V39+IF(S39="High",182,365))</f>
        <v/>
      </c>
      <c r="X39" s="21" t="n"/>
    </row>
    <row r="40">
      <c r="A40" s="20">
        <f>IF(B40="","","AI-"&amp;TEXT(36,"000"))</f>
        <v/>
      </c>
      <c r="B40" s="21" t="n"/>
      <c r="C40" s="21" t="n"/>
      <c r="D40" s="21" t="n"/>
      <c r="E40" s="21" t="n"/>
      <c r="F40" s="21" t="n"/>
      <c r="G40" s="21" t="n"/>
      <c r="H40" s="21" t="n"/>
      <c r="I40" s="21" t="n"/>
      <c r="J40" s="21" t="n"/>
      <c r="K40" s="21" t="n"/>
      <c r="L40" s="21" t="n"/>
      <c r="M40" s="21" t="n"/>
      <c r="N40" s="21" t="n"/>
      <c r="O40" s="21" t="n"/>
      <c r="P40" s="21" t="n"/>
      <c r="Q40" s="21" t="n"/>
      <c r="R40" s="21" t="n"/>
      <c r="S40" s="20">
        <f>IF(B40="","",IF(OR(M40="Yes",K40="Yes",I40="Customers",I40="Both"),"High",IF(L40="Yes","Medium","Low")))</f>
        <v/>
      </c>
      <c r="T40" s="21" t="n"/>
      <c r="U40" s="21" t="n"/>
      <c r="V40" s="22" t="n"/>
      <c r="W40" s="23">
        <f>IF(OR(B40="",V40=""),"",V40+IF(S40="High",182,365))</f>
        <v/>
      </c>
      <c r="X40" s="21" t="n"/>
    </row>
    <row r="41">
      <c r="A41" s="20">
        <f>IF(B41="","","AI-"&amp;TEXT(37,"000"))</f>
        <v/>
      </c>
      <c r="B41" s="21" t="n"/>
      <c r="C41" s="21" t="n"/>
      <c r="D41" s="21" t="n"/>
      <c r="E41" s="21" t="n"/>
      <c r="F41" s="21" t="n"/>
      <c r="G41" s="21" t="n"/>
      <c r="H41" s="21" t="n"/>
      <c r="I41" s="21" t="n"/>
      <c r="J41" s="21" t="n"/>
      <c r="K41" s="21" t="n"/>
      <c r="L41" s="21" t="n"/>
      <c r="M41" s="21" t="n"/>
      <c r="N41" s="21" t="n"/>
      <c r="O41" s="21" t="n"/>
      <c r="P41" s="21" t="n"/>
      <c r="Q41" s="21" t="n"/>
      <c r="R41" s="21" t="n"/>
      <c r="S41" s="20">
        <f>IF(B41="","",IF(OR(M41="Yes",K41="Yes",I41="Customers",I41="Both"),"High",IF(L41="Yes","Medium","Low")))</f>
        <v/>
      </c>
      <c r="T41" s="21" t="n"/>
      <c r="U41" s="21" t="n"/>
      <c r="V41" s="22" t="n"/>
      <c r="W41" s="23">
        <f>IF(OR(B41="",V41=""),"",V41+IF(S41="High",182,365))</f>
        <v/>
      </c>
      <c r="X41" s="21" t="n"/>
    </row>
    <row r="42">
      <c r="A42" s="20">
        <f>IF(B42="","","AI-"&amp;TEXT(38,"000"))</f>
        <v/>
      </c>
      <c r="B42" s="21" t="n"/>
      <c r="C42" s="21" t="n"/>
      <c r="D42" s="21" t="n"/>
      <c r="E42" s="21" t="n"/>
      <c r="F42" s="21" t="n"/>
      <c r="G42" s="21" t="n"/>
      <c r="H42" s="21" t="n"/>
      <c r="I42" s="21" t="n"/>
      <c r="J42" s="21" t="n"/>
      <c r="K42" s="21" t="n"/>
      <c r="L42" s="21" t="n"/>
      <c r="M42" s="21" t="n"/>
      <c r="N42" s="21" t="n"/>
      <c r="O42" s="21" t="n"/>
      <c r="P42" s="21" t="n"/>
      <c r="Q42" s="21" t="n"/>
      <c r="R42" s="21" t="n"/>
      <c r="S42" s="20">
        <f>IF(B42="","",IF(OR(M42="Yes",K42="Yes",I42="Customers",I42="Both"),"High",IF(L42="Yes","Medium","Low")))</f>
        <v/>
      </c>
      <c r="T42" s="21" t="n"/>
      <c r="U42" s="21" t="n"/>
      <c r="V42" s="22" t="n"/>
      <c r="W42" s="23">
        <f>IF(OR(B42="",V42=""),"",V42+IF(S42="High",182,365))</f>
        <v/>
      </c>
      <c r="X42" s="21" t="n"/>
    </row>
    <row r="43">
      <c r="A43" s="20">
        <f>IF(B43="","","AI-"&amp;TEXT(39,"000"))</f>
        <v/>
      </c>
      <c r="B43" s="21" t="n"/>
      <c r="C43" s="21" t="n"/>
      <c r="D43" s="21" t="n"/>
      <c r="E43" s="21" t="n"/>
      <c r="F43" s="21" t="n"/>
      <c r="G43" s="21" t="n"/>
      <c r="H43" s="21" t="n"/>
      <c r="I43" s="21" t="n"/>
      <c r="J43" s="21" t="n"/>
      <c r="K43" s="21" t="n"/>
      <c r="L43" s="21" t="n"/>
      <c r="M43" s="21" t="n"/>
      <c r="N43" s="21" t="n"/>
      <c r="O43" s="21" t="n"/>
      <c r="P43" s="21" t="n"/>
      <c r="Q43" s="21" t="n"/>
      <c r="R43" s="21" t="n"/>
      <c r="S43" s="20">
        <f>IF(B43="","",IF(OR(M43="Yes",K43="Yes",I43="Customers",I43="Both"),"High",IF(L43="Yes","Medium","Low")))</f>
        <v/>
      </c>
      <c r="T43" s="21" t="n"/>
      <c r="U43" s="21" t="n"/>
      <c r="V43" s="22" t="n"/>
      <c r="W43" s="23">
        <f>IF(OR(B43="",V43=""),"",V43+IF(S43="High",182,365))</f>
        <v/>
      </c>
      <c r="X43" s="21" t="n"/>
    </row>
    <row r="44">
      <c r="A44" s="20">
        <f>IF(B44="","","AI-"&amp;TEXT(40,"000"))</f>
        <v/>
      </c>
      <c r="B44" s="21" t="n"/>
      <c r="C44" s="21" t="n"/>
      <c r="D44" s="21" t="n"/>
      <c r="E44" s="21" t="n"/>
      <c r="F44" s="21" t="n"/>
      <c r="G44" s="21" t="n"/>
      <c r="H44" s="21" t="n"/>
      <c r="I44" s="21" t="n"/>
      <c r="J44" s="21" t="n"/>
      <c r="K44" s="21" t="n"/>
      <c r="L44" s="21" t="n"/>
      <c r="M44" s="21" t="n"/>
      <c r="N44" s="21" t="n"/>
      <c r="O44" s="21" t="n"/>
      <c r="P44" s="21" t="n"/>
      <c r="Q44" s="21" t="n"/>
      <c r="R44" s="21" t="n"/>
      <c r="S44" s="20">
        <f>IF(B44="","",IF(OR(M44="Yes",K44="Yes",I44="Customers",I44="Both"),"High",IF(L44="Yes","Medium","Low")))</f>
        <v/>
      </c>
      <c r="T44" s="21" t="n"/>
      <c r="U44" s="21" t="n"/>
      <c r="V44" s="22" t="n"/>
      <c r="W44" s="23">
        <f>IF(OR(B44="",V44=""),"",V44+IF(S44="High",182,365))</f>
        <v/>
      </c>
      <c r="X44" s="21" t="n"/>
    </row>
    <row r="45">
      <c r="A45" s="20">
        <f>IF(B45="","","AI-"&amp;TEXT(41,"000"))</f>
        <v/>
      </c>
      <c r="B45" s="21" t="n"/>
      <c r="C45" s="21" t="n"/>
      <c r="D45" s="21" t="n"/>
      <c r="E45" s="21" t="n"/>
      <c r="F45" s="21" t="n"/>
      <c r="G45" s="21" t="n"/>
      <c r="H45" s="21" t="n"/>
      <c r="I45" s="21" t="n"/>
      <c r="J45" s="21" t="n"/>
      <c r="K45" s="21" t="n"/>
      <c r="L45" s="21" t="n"/>
      <c r="M45" s="21" t="n"/>
      <c r="N45" s="21" t="n"/>
      <c r="O45" s="21" t="n"/>
      <c r="P45" s="21" t="n"/>
      <c r="Q45" s="21" t="n"/>
      <c r="R45" s="21" t="n"/>
      <c r="S45" s="20">
        <f>IF(B45="","",IF(OR(M45="Yes",K45="Yes",I45="Customers",I45="Both"),"High",IF(L45="Yes","Medium","Low")))</f>
        <v/>
      </c>
      <c r="T45" s="21" t="n"/>
      <c r="U45" s="21" t="n"/>
      <c r="V45" s="22" t="n"/>
      <c r="W45" s="23">
        <f>IF(OR(B45="",V45=""),"",V45+IF(S45="High",182,365))</f>
        <v/>
      </c>
      <c r="X45" s="21" t="n"/>
    </row>
    <row r="46">
      <c r="A46" s="20">
        <f>IF(B46="","","AI-"&amp;TEXT(42,"000"))</f>
        <v/>
      </c>
      <c r="B46" s="21" t="n"/>
      <c r="C46" s="21" t="n"/>
      <c r="D46" s="21" t="n"/>
      <c r="E46" s="21" t="n"/>
      <c r="F46" s="21" t="n"/>
      <c r="G46" s="21" t="n"/>
      <c r="H46" s="21" t="n"/>
      <c r="I46" s="21" t="n"/>
      <c r="J46" s="21" t="n"/>
      <c r="K46" s="21" t="n"/>
      <c r="L46" s="21" t="n"/>
      <c r="M46" s="21" t="n"/>
      <c r="N46" s="21" t="n"/>
      <c r="O46" s="21" t="n"/>
      <c r="P46" s="21" t="n"/>
      <c r="Q46" s="21" t="n"/>
      <c r="R46" s="21" t="n"/>
      <c r="S46" s="20">
        <f>IF(B46="","",IF(OR(M46="Yes",K46="Yes",I46="Customers",I46="Both"),"High",IF(L46="Yes","Medium","Low")))</f>
        <v/>
      </c>
      <c r="T46" s="21" t="n"/>
      <c r="U46" s="21" t="n"/>
      <c r="V46" s="22" t="n"/>
      <c r="W46" s="23">
        <f>IF(OR(B46="",V46=""),"",V46+IF(S46="High",182,365))</f>
        <v/>
      </c>
      <c r="X46" s="21" t="n"/>
    </row>
    <row r="47">
      <c r="A47" s="20">
        <f>IF(B47="","","AI-"&amp;TEXT(43,"000"))</f>
        <v/>
      </c>
      <c r="B47" s="21" t="n"/>
      <c r="C47" s="21" t="n"/>
      <c r="D47" s="21" t="n"/>
      <c r="E47" s="21" t="n"/>
      <c r="F47" s="21" t="n"/>
      <c r="G47" s="21" t="n"/>
      <c r="H47" s="21" t="n"/>
      <c r="I47" s="21" t="n"/>
      <c r="J47" s="21" t="n"/>
      <c r="K47" s="21" t="n"/>
      <c r="L47" s="21" t="n"/>
      <c r="M47" s="21" t="n"/>
      <c r="N47" s="21" t="n"/>
      <c r="O47" s="21" t="n"/>
      <c r="P47" s="21" t="n"/>
      <c r="Q47" s="21" t="n"/>
      <c r="R47" s="21" t="n"/>
      <c r="S47" s="20">
        <f>IF(B47="","",IF(OR(M47="Yes",K47="Yes",I47="Customers",I47="Both"),"High",IF(L47="Yes","Medium","Low")))</f>
        <v/>
      </c>
      <c r="T47" s="21" t="n"/>
      <c r="U47" s="21" t="n"/>
      <c r="V47" s="22" t="n"/>
      <c r="W47" s="23">
        <f>IF(OR(B47="",V47=""),"",V47+IF(S47="High",182,365))</f>
        <v/>
      </c>
      <c r="X47" s="21" t="n"/>
    </row>
    <row r="48">
      <c r="A48" s="20">
        <f>IF(B48="","","AI-"&amp;TEXT(44,"000"))</f>
        <v/>
      </c>
      <c r="B48" s="21" t="n"/>
      <c r="C48" s="21" t="n"/>
      <c r="D48" s="21" t="n"/>
      <c r="E48" s="21" t="n"/>
      <c r="F48" s="21" t="n"/>
      <c r="G48" s="21" t="n"/>
      <c r="H48" s="21" t="n"/>
      <c r="I48" s="21" t="n"/>
      <c r="J48" s="21" t="n"/>
      <c r="K48" s="21" t="n"/>
      <c r="L48" s="21" t="n"/>
      <c r="M48" s="21" t="n"/>
      <c r="N48" s="21" t="n"/>
      <c r="O48" s="21" t="n"/>
      <c r="P48" s="21" t="n"/>
      <c r="Q48" s="21" t="n"/>
      <c r="R48" s="21" t="n"/>
      <c r="S48" s="20">
        <f>IF(B48="","",IF(OR(M48="Yes",K48="Yes",I48="Customers",I48="Both"),"High",IF(L48="Yes","Medium","Low")))</f>
        <v/>
      </c>
      <c r="T48" s="21" t="n"/>
      <c r="U48" s="21" t="n"/>
      <c r="V48" s="22" t="n"/>
      <c r="W48" s="23">
        <f>IF(OR(B48="",V48=""),"",V48+IF(S48="High",182,365))</f>
        <v/>
      </c>
      <c r="X48" s="21" t="n"/>
    </row>
    <row r="49">
      <c r="A49" s="20">
        <f>IF(B49="","","AI-"&amp;TEXT(45,"000"))</f>
        <v/>
      </c>
      <c r="B49" s="21" t="n"/>
      <c r="C49" s="21" t="n"/>
      <c r="D49" s="21" t="n"/>
      <c r="E49" s="21" t="n"/>
      <c r="F49" s="21" t="n"/>
      <c r="G49" s="21" t="n"/>
      <c r="H49" s="21" t="n"/>
      <c r="I49" s="21" t="n"/>
      <c r="J49" s="21" t="n"/>
      <c r="K49" s="21" t="n"/>
      <c r="L49" s="21" t="n"/>
      <c r="M49" s="21" t="n"/>
      <c r="N49" s="21" t="n"/>
      <c r="O49" s="21" t="n"/>
      <c r="P49" s="21" t="n"/>
      <c r="Q49" s="21" t="n"/>
      <c r="R49" s="21" t="n"/>
      <c r="S49" s="20">
        <f>IF(B49="","",IF(OR(M49="Yes",K49="Yes",I49="Customers",I49="Both"),"High",IF(L49="Yes","Medium","Low")))</f>
        <v/>
      </c>
      <c r="T49" s="21" t="n"/>
      <c r="U49" s="21" t="n"/>
      <c r="V49" s="22" t="n"/>
      <c r="W49" s="23">
        <f>IF(OR(B49="",V49=""),"",V49+IF(S49="High",182,365))</f>
        <v/>
      </c>
      <c r="X49" s="21" t="n"/>
    </row>
    <row r="50">
      <c r="A50" s="20">
        <f>IF(B50="","","AI-"&amp;TEXT(46,"000"))</f>
        <v/>
      </c>
      <c r="B50" s="21" t="n"/>
      <c r="C50" s="21" t="n"/>
      <c r="D50" s="21" t="n"/>
      <c r="E50" s="21" t="n"/>
      <c r="F50" s="21" t="n"/>
      <c r="G50" s="21" t="n"/>
      <c r="H50" s="21" t="n"/>
      <c r="I50" s="21" t="n"/>
      <c r="J50" s="21" t="n"/>
      <c r="K50" s="21" t="n"/>
      <c r="L50" s="21" t="n"/>
      <c r="M50" s="21" t="n"/>
      <c r="N50" s="21" t="n"/>
      <c r="O50" s="21" t="n"/>
      <c r="P50" s="21" t="n"/>
      <c r="Q50" s="21" t="n"/>
      <c r="R50" s="21" t="n"/>
      <c r="S50" s="20">
        <f>IF(B50="","",IF(OR(M50="Yes",K50="Yes",I50="Customers",I50="Both"),"High",IF(L50="Yes","Medium","Low")))</f>
        <v/>
      </c>
      <c r="T50" s="21" t="n"/>
      <c r="U50" s="21" t="n"/>
      <c r="V50" s="22" t="n"/>
      <c r="W50" s="23">
        <f>IF(OR(B50="",V50=""),"",V50+IF(S50="High",182,365))</f>
        <v/>
      </c>
      <c r="X50" s="21" t="n"/>
    </row>
    <row r="51">
      <c r="A51" s="20">
        <f>IF(B51="","","AI-"&amp;TEXT(47,"000"))</f>
        <v/>
      </c>
      <c r="B51" s="21" t="n"/>
      <c r="C51" s="21" t="n"/>
      <c r="D51" s="21" t="n"/>
      <c r="E51" s="21" t="n"/>
      <c r="F51" s="21" t="n"/>
      <c r="G51" s="21" t="n"/>
      <c r="H51" s="21" t="n"/>
      <c r="I51" s="21" t="n"/>
      <c r="J51" s="21" t="n"/>
      <c r="K51" s="21" t="n"/>
      <c r="L51" s="21" t="n"/>
      <c r="M51" s="21" t="n"/>
      <c r="N51" s="21" t="n"/>
      <c r="O51" s="21" t="n"/>
      <c r="P51" s="21" t="n"/>
      <c r="Q51" s="21" t="n"/>
      <c r="R51" s="21" t="n"/>
      <c r="S51" s="20">
        <f>IF(B51="","",IF(OR(M51="Yes",K51="Yes",I51="Customers",I51="Both"),"High",IF(L51="Yes","Medium","Low")))</f>
        <v/>
      </c>
      <c r="T51" s="21" t="n"/>
      <c r="U51" s="21" t="n"/>
      <c r="V51" s="22" t="n"/>
      <c r="W51" s="23">
        <f>IF(OR(B51="",V51=""),"",V51+IF(S51="High",182,365))</f>
        <v/>
      </c>
      <c r="X51" s="21" t="n"/>
    </row>
    <row r="52">
      <c r="A52" s="20">
        <f>IF(B52="","","AI-"&amp;TEXT(48,"000"))</f>
        <v/>
      </c>
      <c r="B52" s="21" t="n"/>
      <c r="C52" s="21" t="n"/>
      <c r="D52" s="21" t="n"/>
      <c r="E52" s="21" t="n"/>
      <c r="F52" s="21" t="n"/>
      <c r="G52" s="21" t="n"/>
      <c r="H52" s="21" t="n"/>
      <c r="I52" s="21" t="n"/>
      <c r="J52" s="21" t="n"/>
      <c r="K52" s="21" t="n"/>
      <c r="L52" s="21" t="n"/>
      <c r="M52" s="21" t="n"/>
      <c r="N52" s="21" t="n"/>
      <c r="O52" s="21" t="n"/>
      <c r="P52" s="21" t="n"/>
      <c r="Q52" s="21" t="n"/>
      <c r="R52" s="21" t="n"/>
      <c r="S52" s="20">
        <f>IF(B52="","",IF(OR(M52="Yes",K52="Yes",I52="Customers",I52="Both"),"High",IF(L52="Yes","Medium","Low")))</f>
        <v/>
      </c>
      <c r="T52" s="21" t="n"/>
      <c r="U52" s="21" t="n"/>
      <c r="V52" s="22" t="n"/>
      <c r="W52" s="23">
        <f>IF(OR(B52="",V52=""),"",V52+IF(S52="High",182,365))</f>
        <v/>
      </c>
      <c r="X52" s="21" t="n"/>
    </row>
    <row r="53">
      <c r="A53" s="20">
        <f>IF(B53="","","AI-"&amp;TEXT(49,"000"))</f>
        <v/>
      </c>
      <c r="B53" s="21" t="n"/>
      <c r="C53" s="21" t="n"/>
      <c r="D53" s="21" t="n"/>
      <c r="E53" s="21" t="n"/>
      <c r="F53" s="21" t="n"/>
      <c r="G53" s="21" t="n"/>
      <c r="H53" s="21" t="n"/>
      <c r="I53" s="21" t="n"/>
      <c r="J53" s="21" t="n"/>
      <c r="K53" s="21" t="n"/>
      <c r="L53" s="21" t="n"/>
      <c r="M53" s="21" t="n"/>
      <c r="N53" s="21" t="n"/>
      <c r="O53" s="21" t="n"/>
      <c r="P53" s="21" t="n"/>
      <c r="Q53" s="21" t="n"/>
      <c r="R53" s="21" t="n"/>
      <c r="S53" s="20">
        <f>IF(B53="","",IF(OR(M53="Yes",K53="Yes",I53="Customers",I53="Both"),"High",IF(L53="Yes","Medium","Low")))</f>
        <v/>
      </c>
      <c r="T53" s="21" t="n"/>
      <c r="U53" s="21" t="n"/>
      <c r="V53" s="22" t="n"/>
      <c r="W53" s="23">
        <f>IF(OR(B53="",V53=""),"",V53+IF(S53="High",182,365))</f>
        <v/>
      </c>
      <c r="X53" s="21" t="n"/>
    </row>
    <row r="54">
      <c r="A54" s="20">
        <f>IF(B54="","","AI-"&amp;TEXT(50,"000"))</f>
        <v/>
      </c>
      <c r="B54" s="21" t="n"/>
      <c r="C54" s="21" t="n"/>
      <c r="D54" s="21" t="n"/>
      <c r="E54" s="21" t="n"/>
      <c r="F54" s="21" t="n"/>
      <c r="G54" s="21" t="n"/>
      <c r="H54" s="21" t="n"/>
      <c r="I54" s="21" t="n"/>
      <c r="J54" s="21" t="n"/>
      <c r="K54" s="21" t="n"/>
      <c r="L54" s="21" t="n"/>
      <c r="M54" s="21" t="n"/>
      <c r="N54" s="21" t="n"/>
      <c r="O54" s="21" t="n"/>
      <c r="P54" s="21" t="n"/>
      <c r="Q54" s="21" t="n"/>
      <c r="R54" s="21" t="n"/>
      <c r="S54" s="20">
        <f>IF(B54="","",IF(OR(M54="Yes",K54="Yes",I54="Customers",I54="Both"),"High",IF(L54="Yes","Medium","Low")))</f>
        <v/>
      </c>
      <c r="T54" s="21" t="n"/>
      <c r="U54" s="21" t="n"/>
      <c r="V54" s="22" t="n"/>
      <c r="W54" s="23">
        <f>IF(OR(B54="",V54=""),"",V54+IF(S54="High",182,365))</f>
        <v/>
      </c>
      <c r="X54" s="21" t="n"/>
    </row>
    <row r="55">
      <c r="A55" s="20">
        <f>IF(B55="","","AI-"&amp;TEXT(51,"000"))</f>
        <v/>
      </c>
      <c r="B55" s="21" t="n"/>
      <c r="C55" s="21" t="n"/>
      <c r="D55" s="21" t="n"/>
      <c r="E55" s="21" t="n"/>
      <c r="F55" s="21" t="n"/>
      <c r="G55" s="21" t="n"/>
      <c r="H55" s="21" t="n"/>
      <c r="I55" s="21" t="n"/>
      <c r="J55" s="21" t="n"/>
      <c r="K55" s="21" t="n"/>
      <c r="L55" s="21" t="n"/>
      <c r="M55" s="21" t="n"/>
      <c r="N55" s="21" t="n"/>
      <c r="O55" s="21" t="n"/>
      <c r="P55" s="21" t="n"/>
      <c r="Q55" s="21" t="n"/>
      <c r="R55" s="21" t="n"/>
      <c r="S55" s="20">
        <f>IF(B55="","",IF(OR(M55="Yes",K55="Yes",I55="Customers",I55="Both"),"High",IF(L55="Yes","Medium","Low")))</f>
        <v/>
      </c>
      <c r="T55" s="21" t="n"/>
      <c r="U55" s="21" t="n"/>
      <c r="V55" s="22" t="n"/>
      <c r="W55" s="23">
        <f>IF(OR(B55="",V55=""),"",V55+IF(S55="High",182,365))</f>
        <v/>
      </c>
      <c r="X55" s="21" t="n"/>
    </row>
    <row r="56">
      <c r="A56" s="20">
        <f>IF(B56="","","AI-"&amp;TEXT(52,"000"))</f>
        <v/>
      </c>
      <c r="B56" s="21" t="n"/>
      <c r="C56" s="21" t="n"/>
      <c r="D56" s="21" t="n"/>
      <c r="E56" s="21" t="n"/>
      <c r="F56" s="21" t="n"/>
      <c r="G56" s="21" t="n"/>
      <c r="H56" s="21" t="n"/>
      <c r="I56" s="21" t="n"/>
      <c r="J56" s="21" t="n"/>
      <c r="K56" s="21" t="n"/>
      <c r="L56" s="21" t="n"/>
      <c r="M56" s="21" t="n"/>
      <c r="N56" s="21" t="n"/>
      <c r="O56" s="21" t="n"/>
      <c r="P56" s="21" t="n"/>
      <c r="Q56" s="21" t="n"/>
      <c r="R56" s="21" t="n"/>
      <c r="S56" s="20">
        <f>IF(B56="","",IF(OR(M56="Yes",K56="Yes",I56="Customers",I56="Both"),"High",IF(L56="Yes","Medium","Low")))</f>
        <v/>
      </c>
      <c r="T56" s="21" t="n"/>
      <c r="U56" s="21" t="n"/>
      <c r="V56" s="22" t="n"/>
      <c r="W56" s="23">
        <f>IF(OR(B56="",V56=""),"",V56+IF(S56="High",182,365))</f>
        <v/>
      </c>
      <c r="X56" s="21" t="n"/>
    </row>
    <row r="57">
      <c r="A57" s="20">
        <f>IF(B57="","","AI-"&amp;TEXT(53,"000"))</f>
        <v/>
      </c>
      <c r="B57" s="21" t="n"/>
      <c r="C57" s="21" t="n"/>
      <c r="D57" s="21" t="n"/>
      <c r="E57" s="21" t="n"/>
      <c r="F57" s="21" t="n"/>
      <c r="G57" s="21" t="n"/>
      <c r="H57" s="21" t="n"/>
      <c r="I57" s="21" t="n"/>
      <c r="J57" s="21" t="n"/>
      <c r="K57" s="21" t="n"/>
      <c r="L57" s="21" t="n"/>
      <c r="M57" s="21" t="n"/>
      <c r="N57" s="21" t="n"/>
      <c r="O57" s="21" t="n"/>
      <c r="P57" s="21" t="n"/>
      <c r="Q57" s="21" t="n"/>
      <c r="R57" s="21" t="n"/>
      <c r="S57" s="20">
        <f>IF(B57="","",IF(OR(M57="Yes",K57="Yes",I57="Customers",I57="Both"),"High",IF(L57="Yes","Medium","Low")))</f>
        <v/>
      </c>
      <c r="T57" s="21" t="n"/>
      <c r="U57" s="21" t="n"/>
      <c r="V57" s="22" t="n"/>
      <c r="W57" s="23">
        <f>IF(OR(B57="",V57=""),"",V57+IF(S57="High",182,365))</f>
        <v/>
      </c>
      <c r="X57" s="21" t="n"/>
    </row>
    <row r="58">
      <c r="A58" s="20">
        <f>IF(B58="","","AI-"&amp;TEXT(54,"000"))</f>
        <v/>
      </c>
      <c r="B58" s="21" t="n"/>
      <c r="C58" s="21" t="n"/>
      <c r="D58" s="21" t="n"/>
      <c r="E58" s="21" t="n"/>
      <c r="F58" s="21" t="n"/>
      <c r="G58" s="21" t="n"/>
      <c r="H58" s="21" t="n"/>
      <c r="I58" s="21" t="n"/>
      <c r="J58" s="21" t="n"/>
      <c r="K58" s="21" t="n"/>
      <c r="L58" s="21" t="n"/>
      <c r="M58" s="21" t="n"/>
      <c r="N58" s="21" t="n"/>
      <c r="O58" s="21" t="n"/>
      <c r="P58" s="21" t="n"/>
      <c r="Q58" s="21" t="n"/>
      <c r="R58" s="21" t="n"/>
      <c r="S58" s="20">
        <f>IF(B58="","",IF(OR(M58="Yes",K58="Yes",I58="Customers",I58="Both"),"High",IF(L58="Yes","Medium","Low")))</f>
        <v/>
      </c>
      <c r="T58" s="21" t="n"/>
      <c r="U58" s="21" t="n"/>
      <c r="V58" s="22" t="n"/>
      <c r="W58" s="23">
        <f>IF(OR(B58="",V58=""),"",V58+IF(S58="High",182,365))</f>
        <v/>
      </c>
      <c r="X58" s="21" t="n"/>
    </row>
    <row r="59">
      <c r="A59" s="20">
        <f>IF(B59="","","AI-"&amp;TEXT(55,"000"))</f>
        <v/>
      </c>
      <c r="B59" s="21" t="n"/>
      <c r="C59" s="21" t="n"/>
      <c r="D59" s="21" t="n"/>
      <c r="E59" s="21" t="n"/>
      <c r="F59" s="21" t="n"/>
      <c r="G59" s="21" t="n"/>
      <c r="H59" s="21" t="n"/>
      <c r="I59" s="21" t="n"/>
      <c r="J59" s="21" t="n"/>
      <c r="K59" s="21" t="n"/>
      <c r="L59" s="21" t="n"/>
      <c r="M59" s="21" t="n"/>
      <c r="N59" s="21" t="n"/>
      <c r="O59" s="21" t="n"/>
      <c r="P59" s="21" t="n"/>
      <c r="Q59" s="21" t="n"/>
      <c r="R59" s="21" t="n"/>
      <c r="S59" s="20">
        <f>IF(B59="","",IF(OR(M59="Yes",K59="Yes",I59="Customers",I59="Both"),"High",IF(L59="Yes","Medium","Low")))</f>
        <v/>
      </c>
      <c r="T59" s="21" t="n"/>
      <c r="U59" s="21" t="n"/>
      <c r="V59" s="22" t="n"/>
      <c r="W59" s="23">
        <f>IF(OR(B59="",V59=""),"",V59+IF(S59="High",182,365))</f>
        <v/>
      </c>
      <c r="X59" s="21" t="n"/>
    </row>
    <row r="60">
      <c r="A60" s="20">
        <f>IF(B60="","","AI-"&amp;TEXT(56,"000"))</f>
        <v/>
      </c>
      <c r="B60" s="21" t="n"/>
      <c r="C60" s="21" t="n"/>
      <c r="D60" s="21" t="n"/>
      <c r="E60" s="21" t="n"/>
      <c r="F60" s="21" t="n"/>
      <c r="G60" s="21" t="n"/>
      <c r="H60" s="21" t="n"/>
      <c r="I60" s="21" t="n"/>
      <c r="J60" s="21" t="n"/>
      <c r="K60" s="21" t="n"/>
      <c r="L60" s="21" t="n"/>
      <c r="M60" s="21" t="n"/>
      <c r="N60" s="21" t="n"/>
      <c r="O60" s="21" t="n"/>
      <c r="P60" s="21" t="n"/>
      <c r="Q60" s="21" t="n"/>
      <c r="R60" s="21" t="n"/>
      <c r="S60" s="20">
        <f>IF(B60="","",IF(OR(M60="Yes",K60="Yes",I60="Customers",I60="Both"),"High",IF(L60="Yes","Medium","Low")))</f>
        <v/>
      </c>
      <c r="T60" s="21" t="n"/>
      <c r="U60" s="21" t="n"/>
      <c r="V60" s="22" t="n"/>
      <c r="W60" s="23">
        <f>IF(OR(B60="",V60=""),"",V60+IF(S60="High",182,365))</f>
        <v/>
      </c>
      <c r="X60" s="21" t="n"/>
    </row>
    <row r="61">
      <c r="A61" s="20">
        <f>IF(B61="","","AI-"&amp;TEXT(57,"000"))</f>
        <v/>
      </c>
      <c r="B61" s="21" t="n"/>
      <c r="C61" s="21" t="n"/>
      <c r="D61" s="21" t="n"/>
      <c r="E61" s="21" t="n"/>
      <c r="F61" s="21" t="n"/>
      <c r="G61" s="21" t="n"/>
      <c r="H61" s="21" t="n"/>
      <c r="I61" s="21" t="n"/>
      <c r="J61" s="21" t="n"/>
      <c r="K61" s="21" t="n"/>
      <c r="L61" s="21" t="n"/>
      <c r="M61" s="21" t="n"/>
      <c r="N61" s="21" t="n"/>
      <c r="O61" s="21" t="n"/>
      <c r="P61" s="21" t="n"/>
      <c r="Q61" s="21" t="n"/>
      <c r="R61" s="21" t="n"/>
      <c r="S61" s="20">
        <f>IF(B61="","",IF(OR(M61="Yes",K61="Yes",I61="Customers",I61="Both"),"High",IF(L61="Yes","Medium","Low")))</f>
        <v/>
      </c>
      <c r="T61" s="21" t="n"/>
      <c r="U61" s="21" t="n"/>
      <c r="V61" s="22" t="n"/>
      <c r="W61" s="23">
        <f>IF(OR(B61="",V61=""),"",V61+IF(S61="High",182,365))</f>
        <v/>
      </c>
      <c r="X61" s="21" t="n"/>
    </row>
    <row r="62">
      <c r="A62" s="20">
        <f>IF(B62="","","AI-"&amp;TEXT(58,"000"))</f>
        <v/>
      </c>
      <c r="B62" s="21" t="n"/>
      <c r="C62" s="21" t="n"/>
      <c r="D62" s="21" t="n"/>
      <c r="E62" s="21" t="n"/>
      <c r="F62" s="21" t="n"/>
      <c r="G62" s="21" t="n"/>
      <c r="H62" s="21" t="n"/>
      <c r="I62" s="21" t="n"/>
      <c r="J62" s="21" t="n"/>
      <c r="K62" s="21" t="n"/>
      <c r="L62" s="21" t="n"/>
      <c r="M62" s="21" t="n"/>
      <c r="N62" s="21" t="n"/>
      <c r="O62" s="21" t="n"/>
      <c r="P62" s="21" t="n"/>
      <c r="Q62" s="21" t="n"/>
      <c r="R62" s="21" t="n"/>
      <c r="S62" s="20">
        <f>IF(B62="","",IF(OR(M62="Yes",K62="Yes",I62="Customers",I62="Both"),"High",IF(L62="Yes","Medium","Low")))</f>
        <v/>
      </c>
      <c r="T62" s="21" t="n"/>
      <c r="U62" s="21" t="n"/>
      <c r="V62" s="22" t="n"/>
      <c r="W62" s="23">
        <f>IF(OR(B62="",V62=""),"",V62+IF(S62="High",182,365))</f>
        <v/>
      </c>
      <c r="X62" s="21" t="n"/>
    </row>
    <row r="63">
      <c r="A63" s="20">
        <f>IF(B63="","","AI-"&amp;TEXT(59,"000"))</f>
        <v/>
      </c>
      <c r="B63" s="21" t="n"/>
      <c r="C63" s="21" t="n"/>
      <c r="D63" s="21" t="n"/>
      <c r="E63" s="21" t="n"/>
      <c r="F63" s="21" t="n"/>
      <c r="G63" s="21" t="n"/>
      <c r="H63" s="21" t="n"/>
      <c r="I63" s="21" t="n"/>
      <c r="J63" s="21" t="n"/>
      <c r="K63" s="21" t="n"/>
      <c r="L63" s="21" t="n"/>
      <c r="M63" s="21" t="n"/>
      <c r="N63" s="21" t="n"/>
      <c r="O63" s="21" t="n"/>
      <c r="P63" s="21" t="n"/>
      <c r="Q63" s="21" t="n"/>
      <c r="R63" s="21" t="n"/>
      <c r="S63" s="20">
        <f>IF(B63="","",IF(OR(M63="Yes",K63="Yes",I63="Customers",I63="Both"),"High",IF(L63="Yes","Medium","Low")))</f>
        <v/>
      </c>
      <c r="T63" s="21" t="n"/>
      <c r="U63" s="21" t="n"/>
      <c r="V63" s="22" t="n"/>
      <c r="W63" s="23">
        <f>IF(OR(B63="",V63=""),"",V63+IF(S63="High",182,365))</f>
        <v/>
      </c>
      <c r="X63" s="21" t="n"/>
    </row>
    <row r="64">
      <c r="A64" s="20">
        <f>IF(B64="","","AI-"&amp;TEXT(60,"000"))</f>
        <v/>
      </c>
      <c r="B64" s="21" t="n"/>
      <c r="C64" s="21" t="n"/>
      <c r="D64" s="21" t="n"/>
      <c r="E64" s="21" t="n"/>
      <c r="F64" s="21" t="n"/>
      <c r="G64" s="21" t="n"/>
      <c r="H64" s="21" t="n"/>
      <c r="I64" s="21" t="n"/>
      <c r="J64" s="21" t="n"/>
      <c r="K64" s="21" t="n"/>
      <c r="L64" s="21" t="n"/>
      <c r="M64" s="21" t="n"/>
      <c r="N64" s="21" t="n"/>
      <c r="O64" s="21" t="n"/>
      <c r="P64" s="21" t="n"/>
      <c r="Q64" s="21" t="n"/>
      <c r="R64" s="21" t="n"/>
      <c r="S64" s="20">
        <f>IF(B64="","",IF(OR(M64="Yes",K64="Yes",I64="Customers",I64="Both"),"High",IF(L64="Yes","Medium","Low")))</f>
        <v/>
      </c>
      <c r="T64" s="21" t="n"/>
      <c r="U64" s="21" t="n"/>
      <c r="V64" s="22" t="n"/>
      <c r="W64" s="23">
        <f>IF(OR(B64="",V64=""),"",V64+IF(S64="High",182,365))</f>
        <v/>
      </c>
      <c r="X64" s="21" t="n"/>
    </row>
    <row r="65">
      <c r="A65" s="20">
        <f>IF(B65="","","AI-"&amp;TEXT(61,"000"))</f>
        <v/>
      </c>
      <c r="B65" s="21" t="n"/>
      <c r="C65" s="21" t="n"/>
      <c r="D65" s="21" t="n"/>
      <c r="E65" s="21" t="n"/>
      <c r="F65" s="21" t="n"/>
      <c r="G65" s="21" t="n"/>
      <c r="H65" s="21" t="n"/>
      <c r="I65" s="21" t="n"/>
      <c r="J65" s="21" t="n"/>
      <c r="K65" s="21" t="n"/>
      <c r="L65" s="21" t="n"/>
      <c r="M65" s="21" t="n"/>
      <c r="N65" s="21" t="n"/>
      <c r="O65" s="21" t="n"/>
      <c r="P65" s="21" t="n"/>
      <c r="Q65" s="21" t="n"/>
      <c r="R65" s="21" t="n"/>
      <c r="S65" s="20">
        <f>IF(B65="","",IF(OR(M65="Yes",K65="Yes",I65="Customers",I65="Both"),"High",IF(L65="Yes","Medium","Low")))</f>
        <v/>
      </c>
      <c r="T65" s="21" t="n"/>
      <c r="U65" s="21" t="n"/>
      <c r="V65" s="22" t="n"/>
      <c r="W65" s="23">
        <f>IF(OR(B65="",V65=""),"",V65+IF(S65="High",182,365))</f>
        <v/>
      </c>
      <c r="X65" s="21" t="n"/>
    </row>
    <row r="66">
      <c r="A66" s="20">
        <f>IF(B66="","","AI-"&amp;TEXT(62,"000"))</f>
        <v/>
      </c>
      <c r="B66" s="21" t="n"/>
      <c r="C66" s="21" t="n"/>
      <c r="D66" s="21" t="n"/>
      <c r="E66" s="21" t="n"/>
      <c r="F66" s="21" t="n"/>
      <c r="G66" s="21" t="n"/>
      <c r="H66" s="21" t="n"/>
      <c r="I66" s="21" t="n"/>
      <c r="J66" s="21" t="n"/>
      <c r="K66" s="21" t="n"/>
      <c r="L66" s="21" t="n"/>
      <c r="M66" s="21" t="n"/>
      <c r="N66" s="21" t="n"/>
      <c r="O66" s="21" t="n"/>
      <c r="P66" s="21" t="n"/>
      <c r="Q66" s="21" t="n"/>
      <c r="R66" s="21" t="n"/>
      <c r="S66" s="20">
        <f>IF(B66="","",IF(OR(M66="Yes",K66="Yes",I66="Customers",I66="Both"),"High",IF(L66="Yes","Medium","Low")))</f>
        <v/>
      </c>
      <c r="T66" s="21" t="n"/>
      <c r="U66" s="21" t="n"/>
      <c r="V66" s="22" t="n"/>
      <c r="W66" s="23">
        <f>IF(OR(B66="",V66=""),"",V66+IF(S66="High",182,365))</f>
        <v/>
      </c>
      <c r="X66" s="21" t="n"/>
    </row>
    <row r="67">
      <c r="A67" s="20">
        <f>IF(B67="","","AI-"&amp;TEXT(63,"000"))</f>
        <v/>
      </c>
      <c r="B67" s="21" t="n"/>
      <c r="C67" s="21" t="n"/>
      <c r="D67" s="21" t="n"/>
      <c r="E67" s="21" t="n"/>
      <c r="F67" s="21" t="n"/>
      <c r="G67" s="21" t="n"/>
      <c r="H67" s="21" t="n"/>
      <c r="I67" s="21" t="n"/>
      <c r="J67" s="21" t="n"/>
      <c r="K67" s="21" t="n"/>
      <c r="L67" s="21" t="n"/>
      <c r="M67" s="21" t="n"/>
      <c r="N67" s="21" t="n"/>
      <c r="O67" s="21" t="n"/>
      <c r="P67" s="21" t="n"/>
      <c r="Q67" s="21" t="n"/>
      <c r="R67" s="21" t="n"/>
      <c r="S67" s="20">
        <f>IF(B67="","",IF(OR(M67="Yes",K67="Yes",I67="Customers",I67="Both"),"High",IF(L67="Yes","Medium","Low")))</f>
        <v/>
      </c>
      <c r="T67" s="21" t="n"/>
      <c r="U67" s="21" t="n"/>
      <c r="V67" s="22" t="n"/>
      <c r="W67" s="23">
        <f>IF(OR(B67="",V67=""),"",V67+IF(S67="High",182,365))</f>
        <v/>
      </c>
      <c r="X67" s="21" t="n"/>
    </row>
    <row r="68">
      <c r="A68" s="20">
        <f>IF(B68="","","AI-"&amp;TEXT(64,"000"))</f>
        <v/>
      </c>
      <c r="B68" s="21" t="n"/>
      <c r="C68" s="21" t="n"/>
      <c r="D68" s="21" t="n"/>
      <c r="E68" s="21" t="n"/>
      <c r="F68" s="21" t="n"/>
      <c r="G68" s="21" t="n"/>
      <c r="H68" s="21" t="n"/>
      <c r="I68" s="21" t="n"/>
      <c r="J68" s="21" t="n"/>
      <c r="K68" s="21" t="n"/>
      <c r="L68" s="21" t="n"/>
      <c r="M68" s="21" t="n"/>
      <c r="N68" s="21" t="n"/>
      <c r="O68" s="21" t="n"/>
      <c r="P68" s="21" t="n"/>
      <c r="Q68" s="21" t="n"/>
      <c r="R68" s="21" t="n"/>
      <c r="S68" s="20">
        <f>IF(B68="","",IF(OR(M68="Yes",K68="Yes",I68="Customers",I68="Both"),"High",IF(L68="Yes","Medium","Low")))</f>
        <v/>
      </c>
      <c r="T68" s="21" t="n"/>
      <c r="U68" s="21" t="n"/>
      <c r="V68" s="22" t="n"/>
      <c r="W68" s="23">
        <f>IF(OR(B68="",V68=""),"",V68+IF(S68="High",182,365))</f>
        <v/>
      </c>
      <c r="X68" s="21" t="n"/>
    </row>
    <row r="69">
      <c r="A69" s="20">
        <f>IF(B69="","","AI-"&amp;TEXT(65,"000"))</f>
        <v/>
      </c>
      <c r="B69" s="21" t="n"/>
      <c r="C69" s="21" t="n"/>
      <c r="D69" s="21" t="n"/>
      <c r="E69" s="21" t="n"/>
      <c r="F69" s="21" t="n"/>
      <c r="G69" s="21" t="n"/>
      <c r="H69" s="21" t="n"/>
      <c r="I69" s="21" t="n"/>
      <c r="J69" s="21" t="n"/>
      <c r="K69" s="21" t="n"/>
      <c r="L69" s="21" t="n"/>
      <c r="M69" s="21" t="n"/>
      <c r="N69" s="21" t="n"/>
      <c r="O69" s="21" t="n"/>
      <c r="P69" s="21" t="n"/>
      <c r="Q69" s="21" t="n"/>
      <c r="R69" s="21" t="n"/>
      <c r="S69" s="20">
        <f>IF(B69="","",IF(OR(M69="Yes",K69="Yes",I69="Customers",I69="Both"),"High",IF(L69="Yes","Medium","Low")))</f>
        <v/>
      </c>
      <c r="T69" s="21" t="n"/>
      <c r="U69" s="21" t="n"/>
      <c r="V69" s="22" t="n"/>
      <c r="W69" s="23">
        <f>IF(OR(B69="",V69=""),"",V69+IF(S69="High",182,365))</f>
        <v/>
      </c>
      <c r="X69" s="21" t="n"/>
    </row>
    <row r="70">
      <c r="A70" s="20">
        <f>IF(B70="","","AI-"&amp;TEXT(66,"000"))</f>
        <v/>
      </c>
      <c r="B70" s="21" t="n"/>
      <c r="C70" s="21" t="n"/>
      <c r="D70" s="21" t="n"/>
      <c r="E70" s="21" t="n"/>
      <c r="F70" s="21" t="n"/>
      <c r="G70" s="21" t="n"/>
      <c r="H70" s="21" t="n"/>
      <c r="I70" s="21" t="n"/>
      <c r="J70" s="21" t="n"/>
      <c r="K70" s="21" t="n"/>
      <c r="L70" s="21" t="n"/>
      <c r="M70" s="21" t="n"/>
      <c r="N70" s="21" t="n"/>
      <c r="O70" s="21" t="n"/>
      <c r="P70" s="21" t="n"/>
      <c r="Q70" s="21" t="n"/>
      <c r="R70" s="21" t="n"/>
      <c r="S70" s="20">
        <f>IF(B70="","",IF(OR(M70="Yes",K70="Yes",I70="Customers",I70="Both"),"High",IF(L70="Yes","Medium","Low")))</f>
        <v/>
      </c>
      <c r="T70" s="21" t="n"/>
      <c r="U70" s="21" t="n"/>
      <c r="V70" s="22" t="n"/>
      <c r="W70" s="23">
        <f>IF(OR(B70="",V70=""),"",V70+IF(S70="High",182,365))</f>
        <v/>
      </c>
      <c r="X70" s="21" t="n"/>
    </row>
    <row r="71">
      <c r="A71" s="20">
        <f>IF(B71="","","AI-"&amp;TEXT(67,"000"))</f>
        <v/>
      </c>
      <c r="B71" s="21" t="n"/>
      <c r="C71" s="21" t="n"/>
      <c r="D71" s="21" t="n"/>
      <c r="E71" s="21" t="n"/>
      <c r="F71" s="21" t="n"/>
      <c r="G71" s="21" t="n"/>
      <c r="H71" s="21" t="n"/>
      <c r="I71" s="21" t="n"/>
      <c r="J71" s="21" t="n"/>
      <c r="K71" s="21" t="n"/>
      <c r="L71" s="21" t="n"/>
      <c r="M71" s="21" t="n"/>
      <c r="N71" s="21" t="n"/>
      <c r="O71" s="21" t="n"/>
      <c r="P71" s="21" t="n"/>
      <c r="Q71" s="21" t="n"/>
      <c r="R71" s="21" t="n"/>
      <c r="S71" s="20">
        <f>IF(B71="","",IF(OR(M71="Yes",K71="Yes",I71="Customers",I71="Both"),"High",IF(L71="Yes","Medium","Low")))</f>
        <v/>
      </c>
      <c r="T71" s="21" t="n"/>
      <c r="U71" s="21" t="n"/>
      <c r="V71" s="22" t="n"/>
      <c r="W71" s="23">
        <f>IF(OR(B71="",V71=""),"",V71+IF(S71="High",182,365))</f>
        <v/>
      </c>
      <c r="X71" s="21" t="n"/>
    </row>
    <row r="72">
      <c r="A72" s="20">
        <f>IF(B72="","","AI-"&amp;TEXT(68,"000"))</f>
        <v/>
      </c>
      <c r="B72" s="21" t="n"/>
      <c r="C72" s="21" t="n"/>
      <c r="D72" s="21" t="n"/>
      <c r="E72" s="21" t="n"/>
      <c r="F72" s="21" t="n"/>
      <c r="G72" s="21" t="n"/>
      <c r="H72" s="21" t="n"/>
      <c r="I72" s="21" t="n"/>
      <c r="J72" s="21" t="n"/>
      <c r="K72" s="21" t="n"/>
      <c r="L72" s="21" t="n"/>
      <c r="M72" s="21" t="n"/>
      <c r="N72" s="21" t="n"/>
      <c r="O72" s="21" t="n"/>
      <c r="P72" s="21" t="n"/>
      <c r="Q72" s="21" t="n"/>
      <c r="R72" s="21" t="n"/>
      <c r="S72" s="20">
        <f>IF(B72="","",IF(OR(M72="Yes",K72="Yes",I72="Customers",I72="Both"),"High",IF(L72="Yes","Medium","Low")))</f>
        <v/>
      </c>
      <c r="T72" s="21" t="n"/>
      <c r="U72" s="21" t="n"/>
      <c r="V72" s="22" t="n"/>
      <c r="W72" s="23">
        <f>IF(OR(B72="",V72=""),"",V72+IF(S72="High",182,365))</f>
        <v/>
      </c>
      <c r="X72" s="21" t="n"/>
    </row>
    <row r="73">
      <c r="A73" s="20">
        <f>IF(B73="","","AI-"&amp;TEXT(69,"000"))</f>
        <v/>
      </c>
      <c r="B73" s="21" t="n"/>
      <c r="C73" s="21" t="n"/>
      <c r="D73" s="21" t="n"/>
      <c r="E73" s="21" t="n"/>
      <c r="F73" s="21" t="n"/>
      <c r="G73" s="21" t="n"/>
      <c r="H73" s="21" t="n"/>
      <c r="I73" s="21" t="n"/>
      <c r="J73" s="21" t="n"/>
      <c r="K73" s="21" t="n"/>
      <c r="L73" s="21" t="n"/>
      <c r="M73" s="21" t="n"/>
      <c r="N73" s="21" t="n"/>
      <c r="O73" s="21" t="n"/>
      <c r="P73" s="21" t="n"/>
      <c r="Q73" s="21" t="n"/>
      <c r="R73" s="21" t="n"/>
      <c r="S73" s="20">
        <f>IF(B73="","",IF(OR(M73="Yes",K73="Yes",I73="Customers",I73="Both"),"High",IF(L73="Yes","Medium","Low")))</f>
        <v/>
      </c>
      <c r="T73" s="21" t="n"/>
      <c r="U73" s="21" t="n"/>
      <c r="V73" s="22" t="n"/>
      <c r="W73" s="23">
        <f>IF(OR(B73="",V73=""),"",V73+IF(S73="High",182,365))</f>
        <v/>
      </c>
      <c r="X73" s="21" t="n"/>
    </row>
    <row r="74">
      <c r="A74" s="20">
        <f>IF(B74="","","AI-"&amp;TEXT(70,"000"))</f>
        <v/>
      </c>
      <c r="B74" s="21" t="n"/>
      <c r="C74" s="21" t="n"/>
      <c r="D74" s="21" t="n"/>
      <c r="E74" s="21" t="n"/>
      <c r="F74" s="21" t="n"/>
      <c r="G74" s="21" t="n"/>
      <c r="H74" s="21" t="n"/>
      <c r="I74" s="21" t="n"/>
      <c r="J74" s="21" t="n"/>
      <c r="K74" s="21" t="n"/>
      <c r="L74" s="21" t="n"/>
      <c r="M74" s="21" t="n"/>
      <c r="N74" s="21" t="n"/>
      <c r="O74" s="21" t="n"/>
      <c r="P74" s="21" t="n"/>
      <c r="Q74" s="21" t="n"/>
      <c r="R74" s="21" t="n"/>
      <c r="S74" s="20">
        <f>IF(B74="","",IF(OR(M74="Yes",K74="Yes",I74="Customers",I74="Both"),"High",IF(L74="Yes","Medium","Low")))</f>
        <v/>
      </c>
      <c r="T74" s="21" t="n"/>
      <c r="U74" s="21" t="n"/>
      <c r="V74" s="22" t="n"/>
      <c r="W74" s="23">
        <f>IF(OR(B74="",V74=""),"",V74+IF(S74="High",182,365))</f>
        <v/>
      </c>
      <c r="X74" s="21" t="n"/>
    </row>
    <row r="75">
      <c r="A75" s="20">
        <f>IF(B75="","","AI-"&amp;TEXT(71,"000"))</f>
        <v/>
      </c>
      <c r="B75" s="21" t="n"/>
      <c r="C75" s="21" t="n"/>
      <c r="D75" s="21" t="n"/>
      <c r="E75" s="21" t="n"/>
      <c r="F75" s="21" t="n"/>
      <c r="G75" s="21" t="n"/>
      <c r="H75" s="21" t="n"/>
      <c r="I75" s="21" t="n"/>
      <c r="J75" s="21" t="n"/>
      <c r="K75" s="21" t="n"/>
      <c r="L75" s="21" t="n"/>
      <c r="M75" s="21" t="n"/>
      <c r="N75" s="21" t="n"/>
      <c r="O75" s="21" t="n"/>
      <c r="P75" s="21" t="n"/>
      <c r="Q75" s="21" t="n"/>
      <c r="R75" s="21" t="n"/>
      <c r="S75" s="20">
        <f>IF(B75="","",IF(OR(M75="Yes",K75="Yes",I75="Customers",I75="Both"),"High",IF(L75="Yes","Medium","Low")))</f>
        <v/>
      </c>
      <c r="T75" s="21" t="n"/>
      <c r="U75" s="21" t="n"/>
      <c r="V75" s="22" t="n"/>
      <c r="W75" s="23">
        <f>IF(OR(B75="",V75=""),"",V75+IF(S75="High",182,365))</f>
        <v/>
      </c>
      <c r="X75" s="21" t="n"/>
    </row>
    <row r="76">
      <c r="A76" s="20">
        <f>IF(B76="","","AI-"&amp;TEXT(72,"000"))</f>
        <v/>
      </c>
      <c r="B76" s="21" t="n"/>
      <c r="C76" s="21" t="n"/>
      <c r="D76" s="21" t="n"/>
      <c r="E76" s="21" t="n"/>
      <c r="F76" s="21" t="n"/>
      <c r="G76" s="21" t="n"/>
      <c r="H76" s="21" t="n"/>
      <c r="I76" s="21" t="n"/>
      <c r="J76" s="21" t="n"/>
      <c r="K76" s="21" t="n"/>
      <c r="L76" s="21" t="n"/>
      <c r="M76" s="21" t="n"/>
      <c r="N76" s="21" t="n"/>
      <c r="O76" s="21" t="n"/>
      <c r="P76" s="21" t="n"/>
      <c r="Q76" s="21" t="n"/>
      <c r="R76" s="21" t="n"/>
      <c r="S76" s="20">
        <f>IF(B76="","",IF(OR(M76="Yes",K76="Yes",I76="Customers",I76="Both"),"High",IF(L76="Yes","Medium","Low")))</f>
        <v/>
      </c>
      <c r="T76" s="21" t="n"/>
      <c r="U76" s="21" t="n"/>
      <c r="V76" s="22" t="n"/>
      <c r="W76" s="23">
        <f>IF(OR(B76="",V76=""),"",V76+IF(S76="High",182,365))</f>
        <v/>
      </c>
      <c r="X76" s="21" t="n"/>
    </row>
    <row r="77">
      <c r="A77" s="20">
        <f>IF(B77="","","AI-"&amp;TEXT(73,"000"))</f>
        <v/>
      </c>
      <c r="B77" s="21" t="n"/>
      <c r="C77" s="21" t="n"/>
      <c r="D77" s="21" t="n"/>
      <c r="E77" s="21" t="n"/>
      <c r="F77" s="21" t="n"/>
      <c r="G77" s="21" t="n"/>
      <c r="H77" s="21" t="n"/>
      <c r="I77" s="21" t="n"/>
      <c r="J77" s="21" t="n"/>
      <c r="K77" s="21" t="n"/>
      <c r="L77" s="21" t="n"/>
      <c r="M77" s="21" t="n"/>
      <c r="N77" s="21" t="n"/>
      <c r="O77" s="21" t="n"/>
      <c r="P77" s="21" t="n"/>
      <c r="Q77" s="21" t="n"/>
      <c r="R77" s="21" t="n"/>
      <c r="S77" s="20">
        <f>IF(B77="","",IF(OR(M77="Yes",K77="Yes",I77="Customers",I77="Both"),"High",IF(L77="Yes","Medium","Low")))</f>
        <v/>
      </c>
      <c r="T77" s="21" t="n"/>
      <c r="U77" s="21" t="n"/>
      <c r="V77" s="22" t="n"/>
      <c r="W77" s="23">
        <f>IF(OR(B77="",V77=""),"",V77+IF(S77="High",182,365))</f>
        <v/>
      </c>
      <c r="X77" s="21" t="n"/>
    </row>
    <row r="78">
      <c r="A78" s="20">
        <f>IF(B78="","","AI-"&amp;TEXT(74,"000"))</f>
        <v/>
      </c>
      <c r="B78" s="21" t="n"/>
      <c r="C78" s="21" t="n"/>
      <c r="D78" s="21" t="n"/>
      <c r="E78" s="21" t="n"/>
      <c r="F78" s="21" t="n"/>
      <c r="G78" s="21" t="n"/>
      <c r="H78" s="21" t="n"/>
      <c r="I78" s="21" t="n"/>
      <c r="J78" s="21" t="n"/>
      <c r="K78" s="21" t="n"/>
      <c r="L78" s="21" t="n"/>
      <c r="M78" s="21" t="n"/>
      <c r="N78" s="21" t="n"/>
      <c r="O78" s="21" t="n"/>
      <c r="P78" s="21" t="n"/>
      <c r="Q78" s="21" t="n"/>
      <c r="R78" s="21" t="n"/>
      <c r="S78" s="20">
        <f>IF(B78="","",IF(OR(M78="Yes",K78="Yes",I78="Customers",I78="Both"),"High",IF(L78="Yes","Medium","Low")))</f>
        <v/>
      </c>
      <c r="T78" s="21" t="n"/>
      <c r="U78" s="21" t="n"/>
      <c r="V78" s="22" t="n"/>
      <c r="W78" s="23">
        <f>IF(OR(B78="",V78=""),"",V78+IF(S78="High",182,365))</f>
        <v/>
      </c>
      <c r="X78" s="21" t="n"/>
    </row>
    <row r="79">
      <c r="A79" s="20">
        <f>IF(B79="","","AI-"&amp;TEXT(75,"000"))</f>
        <v/>
      </c>
      <c r="B79" s="21" t="n"/>
      <c r="C79" s="21" t="n"/>
      <c r="D79" s="21" t="n"/>
      <c r="E79" s="21" t="n"/>
      <c r="F79" s="21" t="n"/>
      <c r="G79" s="21" t="n"/>
      <c r="H79" s="21" t="n"/>
      <c r="I79" s="21" t="n"/>
      <c r="J79" s="21" t="n"/>
      <c r="K79" s="21" t="n"/>
      <c r="L79" s="21" t="n"/>
      <c r="M79" s="21" t="n"/>
      <c r="N79" s="21" t="n"/>
      <c r="O79" s="21" t="n"/>
      <c r="P79" s="21" t="n"/>
      <c r="Q79" s="21" t="n"/>
      <c r="R79" s="21" t="n"/>
      <c r="S79" s="20">
        <f>IF(B79="","",IF(OR(M79="Yes",K79="Yes",I79="Customers",I79="Both"),"High",IF(L79="Yes","Medium","Low")))</f>
        <v/>
      </c>
      <c r="T79" s="21" t="n"/>
      <c r="U79" s="21" t="n"/>
      <c r="V79" s="22" t="n"/>
      <c r="W79" s="23">
        <f>IF(OR(B79="",V79=""),"",V79+IF(S79="High",182,365))</f>
        <v/>
      </c>
      <c r="X79" s="21" t="n"/>
    </row>
    <row r="80">
      <c r="A80" s="20">
        <f>IF(B80="","","AI-"&amp;TEXT(76,"000"))</f>
        <v/>
      </c>
      <c r="B80" s="21" t="n"/>
      <c r="C80" s="21" t="n"/>
      <c r="D80" s="21" t="n"/>
      <c r="E80" s="21" t="n"/>
      <c r="F80" s="21" t="n"/>
      <c r="G80" s="21" t="n"/>
      <c r="H80" s="21" t="n"/>
      <c r="I80" s="21" t="n"/>
      <c r="J80" s="21" t="n"/>
      <c r="K80" s="21" t="n"/>
      <c r="L80" s="21" t="n"/>
      <c r="M80" s="21" t="n"/>
      <c r="N80" s="21" t="n"/>
      <c r="O80" s="21" t="n"/>
      <c r="P80" s="21" t="n"/>
      <c r="Q80" s="21" t="n"/>
      <c r="R80" s="21" t="n"/>
      <c r="S80" s="20">
        <f>IF(B80="","",IF(OR(M80="Yes",K80="Yes",I80="Customers",I80="Both"),"High",IF(L80="Yes","Medium","Low")))</f>
        <v/>
      </c>
      <c r="T80" s="21" t="n"/>
      <c r="U80" s="21" t="n"/>
      <c r="V80" s="22" t="n"/>
      <c r="W80" s="23">
        <f>IF(OR(B80="",V80=""),"",V80+IF(S80="High",182,365))</f>
        <v/>
      </c>
      <c r="X80" s="21" t="n"/>
    </row>
    <row r="81">
      <c r="A81" s="20">
        <f>IF(B81="","","AI-"&amp;TEXT(77,"000"))</f>
        <v/>
      </c>
      <c r="B81" s="21" t="n"/>
      <c r="C81" s="21" t="n"/>
      <c r="D81" s="21" t="n"/>
      <c r="E81" s="21" t="n"/>
      <c r="F81" s="21" t="n"/>
      <c r="G81" s="21" t="n"/>
      <c r="H81" s="21" t="n"/>
      <c r="I81" s="21" t="n"/>
      <c r="J81" s="21" t="n"/>
      <c r="K81" s="21" t="n"/>
      <c r="L81" s="21" t="n"/>
      <c r="M81" s="21" t="n"/>
      <c r="N81" s="21" t="n"/>
      <c r="O81" s="21" t="n"/>
      <c r="P81" s="21" t="n"/>
      <c r="Q81" s="21" t="n"/>
      <c r="R81" s="21" t="n"/>
      <c r="S81" s="20">
        <f>IF(B81="","",IF(OR(M81="Yes",K81="Yes",I81="Customers",I81="Both"),"High",IF(L81="Yes","Medium","Low")))</f>
        <v/>
      </c>
      <c r="T81" s="21" t="n"/>
      <c r="U81" s="21" t="n"/>
      <c r="V81" s="22" t="n"/>
      <c r="W81" s="23">
        <f>IF(OR(B81="",V81=""),"",V81+IF(S81="High",182,365))</f>
        <v/>
      </c>
      <c r="X81" s="21" t="n"/>
    </row>
    <row r="82">
      <c r="A82" s="20">
        <f>IF(B82="","","AI-"&amp;TEXT(78,"000"))</f>
        <v/>
      </c>
      <c r="B82" s="21" t="n"/>
      <c r="C82" s="21" t="n"/>
      <c r="D82" s="21" t="n"/>
      <c r="E82" s="21" t="n"/>
      <c r="F82" s="21" t="n"/>
      <c r="G82" s="21" t="n"/>
      <c r="H82" s="21" t="n"/>
      <c r="I82" s="21" t="n"/>
      <c r="J82" s="21" t="n"/>
      <c r="K82" s="21" t="n"/>
      <c r="L82" s="21" t="n"/>
      <c r="M82" s="21" t="n"/>
      <c r="N82" s="21" t="n"/>
      <c r="O82" s="21" t="n"/>
      <c r="P82" s="21" t="n"/>
      <c r="Q82" s="21" t="n"/>
      <c r="R82" s="21" t="n"/>
      <c r="S82" s="20">
        <f>IF(B82="","",IF(OR(M82="Yes",K82="Yes",I82="Customers",I82="Both"),"High",IF(L82="Yes","Medium","Low")))</f>
        <v/>
      </c>
      <c r="T82" s="21" t="n"/>
      <c r="U82" s="21" t="n"/>
      <c r="V82" s="22" t="n"/>
      <c r="W82" s="23">
        <f>IF(OR(B82="",V82=""),"",V82+IF(S82="High",182,365))</f>
        <v/>
      </c>
      <c r="X82" s="21" t="n"/>
    </row>
    <row r="83">
      <c r="A83" s="20">
        <f>IF(B83="","","AI-"&amp;TEXT(79,"000"))</f>
        <v/>
      </c>
      <c r="B83" s="21" t="n"/>
      <c r="C83" s="21" t="n"/>
      <c r="D83" s="21" t="n"/>
      <c r="E83" s="21" t="n"/>
      <c r="F83" s="21" t="n"/>
      <c r="G83" s="21" t="n"/>
      <c r="H83" s="21" t="n"/>
      <c r="I83" s="21" t="n"/>
      <c r="J83" s="21" t="n"/>
      <c r="K83" s="21" t="n"/>
      <c r="L83" s="21" t="n"/>
      <c r="M83" s="21" t="n"/>
      <c r="N83" s="21" t="n"/>
      <c r="O83" s="21" t="n"/>
      <c r="P83" s="21" t="n"/>
      <c r="Q83" s="21" t="n"/>
      <c r="R83" s="21" t="n"/>
      <c r="S83" s="20">
        <f>IF(B83="","",IF(OR(M83="Yes",K83="Yes",I83="Customers",I83="Both"),"High",IF(L83="Yes","Medium","Low")))</f>
        <v/>
      </c>
      <c r="T83" s="21" t="n"/>
      <c r="U83" s="21" t="n"/>
      <c r="V83" s="22" t="n"/>
      <c r="W83" s="23">
        <f>IF(OR(B83="",V83=""),"",V83+IF(S83="High",182,365))</f>
        <v/>
      </c>
      <c r="X83" s="21" t="n"/>
    </row>
    <row r="84">
      <c r="A84" s="20">
        <f>IF(B84="","","AI-"&amp;TEXT(80,"000"))</f>
        <v/>
      </c>
      <c r="B84" s="21" t="n"/>
      <c r="C84" s="21" t="n"/>
      <c r="D84" s="21" t="n"/>
      <c r="E84" s="21" t="n"/>
      <c r="F84" s="21" t="n"/>
      <c r="G84" s="21" t="n"/>
      <c r="H84" s="21" t="n"/>
      <c r="I84" s="21" t="n"/>
      <c r="J84" s="21" t="n"/>
      <c r="K84" s="21" t="n"/>
      <c r="L84" s="21" t="n"/>
      <c r="M84" s="21" t="n"/>
      <c r="N84" s="21" t="n"/>
      <c r="O84" s="21" t="n"/>
      <c r="P84" s="21" t="n"/>
      <c r="Q84" s="21" t="n"/>
      <c r="R84" s="21" t="n"/>
      <c r="S84" s="20">
        <f>IF(B84="","",IF(OR(M84="Yes",K84="Yes",I84="Customers",I84="Both"),"High",IF(L84="Yes","Medium","Low")))</f>
        <v/>
      </c>
      <c r="T84" s="21" t="n"/>
      <c r="U84" s="21" t="n"/>
      <c r="V84" s="22" t="n"/>
      <c r="W84" s="23">
        <f>IF(OR(B84="",V84=""),"",V84+IF(S84="High",182,365))</f>
        <v/>
      </c>
      <c r="X84" s="21" t="n"/>
    </row>
    <row r="85">
      <c r="A85" s="20">
        <f>IF(B85="","","AI-"&amp;TEXT(81,"000"))</f>
        <v/>
      </c>
      <c r="B85" s="21" t="n"/>
      <c r="C85" s="21" t="n"/>
      <c r="D85" s="21" t="n"/>
      <c r="E85" s="21" t="n"/>
      <c r="F85" s="21" t="n"/>
      <c r="G85" s="21" t="n"/>
      <c r="H85" s="21" t="n"/>
      <c r="I85" s="21" t="n"/>
      <c r="J85" s="21" t="n"/>
      <c r="K85" s="21" t="n"/>
      <c r="L85" s="21" t="n"/>
      <c r="M85" s="21" t="n"/>
      <c r="N85" s="21" t="n"/>
      <c r="O85" s="21" t="n"/>
      <c r="P85" s="21" t="n"/>
      <c r="Q85" s="21" t="n"/>
      <c r="R85" s="21" t="n"/>
      <c r="S85" s="20">
        <f>IF(B85="","",IF(OR(M85="Yes",K85="Yes",I85="Customers",I85="Both"),"High",IF(L85="Yes","Medium","Low")))</f>
        <v/>
      </c>
      <c r="T85" s="21" t="n"/>
      <c r="U85" s="21" t="n"/>
      <c r="V85" s="22" t="n"/>
      <c r="W85" s="23">
        <f>IF(OR(B85="",V85=""),"",V85+IF(S85="High",182,365))</f>
        <v/>
      </c>
      <c r="X85" s="21" t="n"/>
    </row>
    <row r="86">
      <c r="A86" s="20">
        <f>IF(B86="","","AI-"&amp;TEXT(82,"000"))</f>
        <v/>
      </c>
      <c r="B86" s="21" t="n"/>
      <c r="C86" s="21" t="n"/>
      <c r="D86" s="21" t="n"/>
      <c r="E86" s="21" t="n"/>
      <c r="F86" s="21" t="n"/>
      <c r="G86" s="21" t="n"/>
      <c r="H86" s="21" t="n"/>
      <c r="I86" s="21" t="n"/>
      <c r="J86" s="21" t="n"/>
      <c r="K86" s="21" t="n"/>
      <c r="L86" s="21" t="n"/>
      <c r="M86" s="21" t="n"/>
      <c r="N86" s="21" t="n"/>
      <c r="O86" s="21" t="n"/>
      <c r="P86" s="21" t="n"/>
      <c r="Q86" s="21" t="n"/>
      <c r="R86" s="21" t="n"/>
      <c r="S86" s="20">
        <f>IF(B86="","",IF(OR(M86="Yes",K86="Yes",I86="Customers",I86="Both"),"High",IF(L86="Yes","Medium","Low")))</f>
        <v/>
      </c>
      <c r="T86" s="21" t="n"/>
      <c r="U86" s="21" t="n"/>
      <c r="V86" s="22" t="n"/>
      <c r="W86" s="23">
        <f>IF(OR(B86="",V86=""),"",V86+IF(S86="High",182,365))</f>
        <v/>
      </c>
      <c r="X86" s="21" t="n"/>
    </row>
    <row r="87">
      <c r="A87" s="20">
        <f>IF(B87="","","AI-"&amp;TEXT(83,"000"))</f>
        <v/>
      </c>
      <c r="B87" s="21" t="n"/>
      <c r="C87" s="21" t="n"/>
      <c r="D87" s="21" t="n"/>
      <c r="E87" s="21" t="n"/>
      <c r="F87" s="21" t="n"/>
      <c r="G87" s="21" t="n"/>
      <c r="H87" s="21" t="n"/>
      <c r="I87" s="21" t="n"/>
      <c r="J87" s="21" t="n"/>
      <c r="K87" s="21" t="n"/>
      <c r="L87" s="21" t="n"/>
      <c r="M87" s="21" t="n"/>
      <c r="N87" s="21" t="n"/>
      <c r="O87" s="21" t="n"/>
      <c r="P87" s="21" t="n"/>
      <c r="Q87" s="21" t="n"/>
      <c r="R87" s="21" t="n"/>
      <c r="S87" s="20">
        <f>IF(B87="","",IF(OR(M87="Yes",K87="Yes",I87="Customers",I87="Both"),"High",IF(L87="Yes","Medium","Low")))</f>
        <v/>
      </c>
      <c r="T87" s="21" t="n"/>
      <c r="U87" s="21" t="n"/>
      <c r="V87" s="22" t="n"/>
      <c r="W87" s="23">
        <f>IF(OR(B87="",V87=""),"",V87+IF(S87="High",182,365))</f>
        <v/>
      </c>
      <c r="X87" s="21" t="n"/>
    </row>
    <row r="88">
      <c r="A88" s="20">
        <f>IF(B88="","","AI-"&amp;TEXT(84,"000"))</f>
        <v/>
      </c>
      <c r="B88" s="21" t="n"/>
      <c r="C88" s="21" t="n"/>
      <c r="D88" s="21" t="n"/>
      <c r="E88" s="21" t="n"/>
      <c r="F88" s="21" t="n"/>
      <c r="G88" s="21" t="n"/>
      <c r="H88" s="21" t="n"/>
      <c r="I88" s="21" t="n"/>
      <c r="J88" s="21" t="n"/>
      <c r="K88" s="21" t="n"/>
      <c r="L88" s="21" t="n"/>
      <c r="M88" s="21" t="n"/>
      <c r="N88" s="21" t="n"/>
      <c r="O88" s="21" t="n"/>
      <c r="P88" s="21" t="n"/>
      <c r="Q88" s="21" t="n"/>
      <c r="R88" s="21" t="n"/>
      <c r="S88" s="20">
        <f>IF(B88="","",IF(OR(M88="Yes",K88="Yes",I88="Customers",I88="Both"),"High",IF(L88="Yes","Medium","Low")))</f>
        <v/>
      </c>
      <c r="T88" s="21" t="n"/>
      <c r="U88" s="21" t="n"/>
      <c r="V88" s="22" t="n"/>
      <c r="W88" s="23">
        <f>IF(OR(B88="",V88=""),"",V88+IF(S88="High",182,365))</f>
        <v/>
      </c>
      <c r="X88" s="21" t="n"/>
    </row>
    <row r="89">
      <c r="A89" s="20">
        <f>IF(B89="","","AI-"&amp;TEXT(85,"000"))</f>
        <v/>
      </c>
      <c r="B89" s="21" t="n"/>
      <c r="C89" s="21" t="n"/>
      <c r="D89" s="21" t="n"/>
      <c r="E89" s="21" t="n"/>
      <c r="F89" s="21" t="n"/>
      <c r="G89" s="21" t="n"/>
      <c r="H89" s="21" t="n"/>
      <c r="I89" s="21" t="n"/>
      <c r="J89" s="21" t="n"/>
      <c r="K89" s="21" t="n"/>
      <c r="L89" s="21" t="n"/>
      <c r="M89" s="21" t="n"/>
      <c r="N89" s="21" t="n"/>
      <c r="O89" s="21" t="n"/>
      <c r="P89" s="21" t="n"/>
      <c r="Q89" s="21" t="n"/>
      <c r="R89" s="21" t="n"/>
      <c r="S89" s="20">
        <f>IF(B89="","",IF(OR(M89="Yes",K89="Yes",I89="Customers",I89="Both"),"High",IF(L89="Yes","Medium","Low")))</f>
        <v/>
      </c>
      <c r="T89" s="21" t="n"/>
      <c r="U89" s="21" t="n"/>
      <c r="V89" s="22" t="n"/>
      <c r="W89" s="23">
        <f>IF(OR(B89="",V89=""),"",V89+IF(S89="High",182,365))</f>
        <v/>
      </c>
      <c r="X89" s="21" t="n"/>
    </row>
    <row r="90">
      <c r="A90" s="20">
        <f>IF(B90="","","AI-"&amp;TEXT(86,"000"))</f>
        <v/>
      </c>
      <c r="B90" s="21" t="n"/>
      <c r="C90" s="21" t="n"/>
      <c r="D90" s="21" t="n"/>
      <c r="E90" s="21" t="n"/>
      <c r="F90" s="21" t="n"/>
      <c r="G90" s="21" t="n"/>
      <c r="H90" s="21" t="n"/>
      <c r="I90" s="21" t="n"/>
      <c r="J90" s="21" t="n"/>
      <c r="K90" s="21" t="n"/>
      <c r="L90" s="21" t="n"/>
      <c r="M90" s="21" t="n"/>
      <c r="N90" s="21" t="n"/>
      <c r="O90" s="21" t="n"/>
      <c r="P90" s="21" t="n"/>
      <c r="Q90" s="21" t="n"/>
      <c r="R90" s="21" t="n"/>
      <c r="S90" s="20">
        <f>IF(B90="","",IF(OR(M90="Yes",K90="Yes",I90="Customers",I90="Both"),"High",IF(L90="Yes","Medium","Low")))</f>
        <v/>
      </c>
      <c r="T90" s="21" t="n"/>
      <c r="U90" s="21" t="n"/>
      <c r="V90" s="22" t="n"/>
      <c r="W90" s="23">
        <f>IF(OR(B90="",V90=""),"",V90+IF(S90="High",182,365))</f>
        <v/>
      </c>
      <c r="X90" s="21" t="n"/>
    </row>
    <row r="91">
      <c r="A91" s="20">
        <f>IF(B91="","","AI-"&amp;TEXT(87,"000"))</f>
        <v/>
      </c>
      <c r="B91" s="21" t="n"/>
      <c r="C91" s="21" t="n"/>
      <c r="D91" s="21" t="n"/>
      <c r="E91" s="21" t="n"/>
      <c r="F91" s="21" t="n"/>
      <c r="G91" s="21" t="n"/>
      <c r="H91" s="21" t="n"/>
      <c r="I91" s="21" t="n"/>
      <c r="J91" s="21" t="n"/>
      <c r="K91" s="21" t="n"/>
      <c r="L91" s="21" t="n"/>
      <c r="M91" s="21" t="n"/>
      <c r="N91" s="21" t="n"/>
      <c r="O91" s="21" t="n"/>
      <c r="P91" s="21" t="n"/>
      <c r="Q91" s="21" t="n"/>
      <c r="R91" s="21" t="n"/>
      <c r="S91" s="20">
        <f>IF(B91="","",IF(OR(M91="Yes",K91="Yes",I91="Customers",I91="Both"),"High",IF(L91="Yes","Medium","Low")))</f>
        <v/>
      </c>
      <c r="T91" s="21" t="n"/>
      <c r="U91" s="21" t="n"/>
      <c r="V91" s="22" t="n"/>
      <c r="W91" s="23">
        <f>IF(OR(B91="",V91=""),"",V91+IF(S91="High",182,365))</f>
        <v/>
      </c>
      <c r="X91" s="21" t="n"/>
    </row>
    <row r="92">
      <c r="A92" s="20">
        <f>IF(B92="","","AI-"&amp;TEXT(88,"000"))</f>
        <v/>
      </c>
      <c r="B92" s="21" t="n"/>
      <c r="C92" s="21" t="n"/>
      <c r="D92" s="21" t="n"/>
      <c r="E92" s="21" t="n"/>
      <c r="F92" s="21" t="n"/>
      <c r="G92" s="21" t="n"/>
      <c r="H92" s="21" t="n"/>
      <c r="I92" s="21" t="n"/>
      <c r="J92" s="21" t="n"/>
      <c r="K92" s="21" t="n"/>
      <c r="L92" s="21" t="n"/>
      <c r="M92" s="21" t="n"/>
      <c r="N92" s="21" t="n"/>
      <c r="O92" s="21" t="n"/>
      <c r="P92" s="21" t="n"/>
      <c r="Q92" s="21" t="n"/>
      <c r="R92" s="21" t="n"/>
      <c r="S92" s="20">
        <f>IF(B92="","",IF(OR(M92="Yes",K92="Yes",I92="Customers",I92="Both"),"High",IF(L92="Yes","Medium","Low")))</f>
        <v/>
      </c>
      <c r="T92" s="21" t="n"/>
      <c r="U92" s="21" t="n"/>
      <c r="V92" s="22" t="n"/>
      <c r="W92" s="23">
        <f>IF(OR(B92="",V92=""),"",V92+IF(S92="High",182,365))</f>
        <v/>
      </c>
      <c r="X92" s="21" t="n"/>
    </row>
    <row r="93">
      <c r="A93" s="20">
        <f>IF(B93="","","AI-"&amp;TEXT(89,"000"))</f>
        <v/>
      </c>
      <c r="B93" s="21" t="n"/>
      <c r="C93" s="21" t="n"/>
      <c r="D93" s="21" t="n"/>
      <c r="E93" s="21" t="n"/>
      <c r="F93" s="21" t="n"/>
      <c r="G93" s="21" t="n"/>
      <c r="H93" s="21" t="n"/>
      <c r="I93" s="21" t="n"/>
      <c r="J93" s="21" t="n"/>
      <c r="K93" s="21" t="n"/>
      <c r="L93" s="21" t="n"/>
      <c r="M93" s="21" t="n"/>
      <c r="N93" s="21" t="n"/>
      <c r="O93" s="21" t="n"/>
      <c r="P93" s="21" t="n"/>
      <c r="Q93" s="21" t="n"/>
      <c r="R93" s="21" t="n"/>
      <c r="S93" s="20">
        <f>IF(B93="","",IF(OR(M93="Yes",K93="Yes",I93="Customers",I93="Both"),"High",IF(L93="Yes","Medium","Low")))</f>
        <v/>
      </c>
      <c r="T93" s="21" t="n"/>
      <c r="U93" s="21" t="n"/>
      <c r="V93" s="22" t="n"/>
      <c r="W93" s="23">
        <f>IF(OR(B93="",V93=""),"",V93+IF(S93="High",182,365))</f>
        <v/>
      </c>
      <c r="X93" s="21" t="n"/>
    </row>
    <row r="94">
      <c r="A94" s="20">
        <f>IF(B94="","","AI-"&amp;TEXT(90,"000"))</f>
        <v/>
      </c>
      <c r="B94" s="21" t="n"/>
      <c r="C94" s="21" t="n"/>
      <c r="D94" s="21" t="n"/>
      <c r="E94" s="21" t="n"/>
      <c r="F94" s="21" t="n"/>
      <c r="G94" s="21" t="n"/>
      <c r="H94" s="21" t="n"/>
      <c r="I94" s="21" t="n"/>
      <c r="J94" s="21" t="n"/>
      <c r="K94" s="21" t="n"/>
      <c r="L94" s="21" t="n"/>
      <c r="M94" s="21" t="n"/>
      <c r="N94" s="21" t="n"/>
      <c r="O94" s="21" t="n"/>
      <c r="P94" s="21" t="n"/>
      <c r="Q94" s="21" t="n"/>
      <c r="R94" s="21" t="n"/>
      <c r="S94" s="20">
        <f>IF(B94="","",IF(OR(M94="Yes",K94="Yes",I94="Customers",I94="Both"),"High",IF(L94="Yes","Medium","Low")))</f>
        <v/>
      </c>
      <c r="T94" s="21" t="n"/>
      <c r="U94" s="21" t="n"/>
      <c r="V94" s="22" t="n"/>
      <c r="W94" s="23">
        <f>IF(OR(B94="",V94=""),"",V94+IF(S94="High",182,365))</f>
        <v/>
      </c>
      <c r="X94" s="21" t="n"/>
    </row>
    <row r="95">
      <c r="A95" s="20">
        <f>IF(B95="","","AI-"&amp;TEXT(91,"000"))</f>
        <v/>
      </c>
      <c r="B95" s="21" t="n"/>
      <c r="C95" s="21" t="n"/>
      <c r="D95" s="21" t="n"/>
      <c r="E95" s="21" t="n"/>
      <c r="F95" s="21" t="n"/>
      <c r="G95" s="21" t="n"/>
      <c r="H95" s="21" t="n"/>
      <c r="I95" s="21" t="n"/>
      <c r="J95" s="21" t="n"/>
      <c r="K95" s="21" t="n"/>
      <c r="L95" s="21" t="n"/>
      <c r="M95" s="21" t="n"/>
      <c r="N95" s="21" t="n"/>
      <c r="O95" s="21" t="n"/>
      <c r="P95" s="21" t="n"/>
      <c r="Q95" s="21" t="n"/>
      <c r="R95" s="21" t="n"/>
      <c r="S95" s="20">
        <f>IF(B95="","",IF(OR(M95="Yes",K95="Yes",I95="Customers",I95="Both"),"High",IF(L95="Yes","Medium","Low")))</f>
        <v/>
      </c>
      <c r="T95" s="21" t="n"/>
      <c r="U95" s="21" t="n"/>
      <c r="V95" s="22" t="n"/>
      <c r="W95" s="23">
        <f>IF(OR(B95="",V95=""),"",V95+IF(S95="High",182,365))</f>
        <v/>
      </c>
      <c r="X95" s="21" t="n"/>
    </row>
    <row r="96">
      <c r="A96" s="20">
        <f>IF(B96="","","AI-"&amp;TEXT(92,"000"))</f>
        <v/>
      </c>
      <c r="B96" s="21" t="n"/>
      <c r="C96" s="21" t="n"/>
      <c r="D96" s="21" t="n"/>
      <c r="E96" s="21" t="n"/>
      <c r="F96" s="21" t="n"/>
      <c r="G96" s="21" t="n"/>
      <c r="H96" s="21" t="n"/>
      <c r="I96" s="21" t="n"/>
      <c r="J96" s="21" t="n"/>
      <c r="K96" s="21" t="n"/>
      <c r="L96" s="21" t="n"/>
      <c r="M96" s="21" t="n"/>
      <c r="N96" s="21" t="n"/>
      <c r="O96" s="21" t="n"/>
      <c r="P96" s="21" t="n"/>
      <c r="Q96" s="21" t="n"/>
      <c r="R96" s="21" t="n"/>
      <c r="S96" s="20">
        <f>IF(B96="","",IF(OR(M96="Yes",K96="Yes",I96="Customers",I96="Both"),"High",IF(L96="Yes","Medium","Low")))</f>
        <v/>
      </c>
      <c r="T96" s="21" t="n"/>
      <c r="U96" s="21" t="n"/>
      <c r="V96" s="22" t="n"/>
      <c r="W96" s="23">
        <f>IF(OR(B96="",V96=""),"",V96+IF(S96="High",182,365))</f>
        <v/>
      </c>
      <c r="X96" s="21" t="n"/>
    </row>
    <row r="97">
      <c r="A97" s="20">
        <f>IF(B97="","","AI-"&amp;TEXT(93,"000"))</f>
        <v/>
      </c>
      <c r="B97" s="21" t="n"/>
      <c r="C97" s="21" t="n"/>
      <c r="D97" s="21" t="n"/>
      <c r="E97" s="21" t="n"/>
      <c r="F97" s="21" t="n"/>
      <c r="G97" s="21" t="n"/>
      <c r="H97" s="21" t="n"/>
      <c r="I97" s="21" t="n"/>
      <c r="J97" s="21" t="n"/>
      <c r="K97" s="21" t="n"/>
      <c r="L97" s="21" t="n"/>
      <c r="M97" s="21" t="n"/>
      <c r="N97" s="21" t="n"/>
      <c r="O97" s="21" t="n"/>
      <c r="P97" s="21" t="n"/>
      <c r="Q97" s="21" t="n"/>
      <c r="R97" s="21" t="n"/>
      <c r="S97" s="20">
        <f>IF(B97="","",IF(OR(M97="Yes",K97="Yes",I97="Customers",I97="Both"),"High",IF(L97="Yes","Medium","Low")))</f>
        <v/>
      </c>
      <c r="T97" s="21" t="n"/>
      <c r="U97" s="21" t="n"/>
      <c r="V97" s="22" t="n"/>
      <c r="W97" s="23">
        <f>IF(OR(B97="",V97=""),"",V97+IF(S97="High",182,365))</f>
        <v/>
      </c>
      <c r="X97" s="21" t="n"/>
    </row>
    <row r="98">
      <c r="A98" s="20">
        <f>IF(B98="","","AI-"&amp;TEXT(94,"000"))</f>
        <v/>
      </c>
      <c r="B98" s="21" t="n"/>
      <c r="C98" s="21" t="n"/>
      <c r="D98" s="21" t="n"/>
      <c r="E98" s="21" t="n"/>
      <c r="F98" s="21" t="n"/>
      <c r="G98" s="21" t="n"/>
      <c r="H98" s="21" t="n"/>
      <c r="I98" s="21" t="n"/>
      <c r="J98" s="21" t="n"/>
      <c r="K98" s="21" t="n"/>
      <c r="L98" s="21" t="n"/>
      <c r="M98" s="21" t="n"/>
      <c r="N98" s="21" t="n"/>
      <c r="O98" s="21" t="n"/>
      <c r="P98" s="21" t="n"/>
      <c r="Q98" s="21" t="n"/>
      <c r="R98" s="21" t="n"/>
      <c r="S98" s="20">
        <f>IF(B98="","",IF(OR(M98="Yes",K98="Yes",I98="Customers",I98="Both"),"High",IF(L98="Yes","Medium","Low")))</f>
        <v/>
      </c>
      <c r="T98" s="21" t="n"/>
      <c r="U98" s="21" t="n"/>
      <c r="V98" s="22" t="n"/>
      <c r="W98" s="23">
        <f>IF(OR(B98="",V98=""),"",V98+IF(S98="High",182,365))</f>
        <v/>
      </c>
      <c r="X98" s="21" t="n"/>
    </row>
    <row r="99">
      <c r="A99" s="20">
        <f>IF(B99="","","AI-"&amp;TEXT(95,"000"))</f>
        <v/>
      </c>
      <c r="B99" s="21" t="n"/>
      <c r="C99" s="21" t="n"/>
      <c r="D99" s="21" t="n"/>
      <c r="E99" s="21" t="n"/>
      <c r="F99" s="21" t="n"/>
      <c r="G99" s="21" t="n"/>
      <c r="H99" s="21" t="n"/>
      <c r="I99" s="21" t="n"/>
      <c r="J99" s="21" t="n"/>
      <c r="K99" s="21" t="n"/>
      <c r="L99" s="21" t="n"/>
      <c r="M99" s="21" t="n"/>
      <c r="N99" s="21" t="n"/>
      <c r="O99" s="21" t="n"/>
      <c r="P99" s="21" t="n"/>
      <c r="Q99" s="21" t="n"/>
      <c r="R99" s="21" t="n"/>
      <c r="S99" s="20">
        <f>IF(B99="","",IF(OR(M99="Yes",K99="Yes",I99="Customers",I99="Both"),"High",IF(L99="Yes","Medium","Low")))</f>
        <v/>
      </c>
      <c r="T99" s="21" t="n"/>
      <c r="U99" s="21" t="n"/>
      <c r="V99" s="22" t="n"/>
      <c r="W99" s="23">
        <f>IF(OR(B99="",V99=""),"",V99+IF(S99="High",182,365))</f>
        <v/>
      </c>
      <c r="X99" s="21" t="n"/>
    </row>
    <row r="100">
      <c r="A100" s="20">
        <f>IF(B100="","","AI-"&amp;TEXT(96,"000"))</f>
        <v/>
      </c>
      <c r="B100" s="21" t="n"/>
      <c r="C100" s="21" t="n"/>
      <c r="D100" s="21" t="n"/>
      <c r="E100" s="21" t="n"/>
      <c r="F100" s="21" t="n"/>
      <c r="G100" s="21" t="n"/>
      <c r="H100" s="21" t="n"/>
      <c r="I100" s="21" t="n"/>
      <c r="J100" s="21" t="n"/>
      <c r="K100" s="21" t="n"/>
      <c r="L100" s="21" t="n"/>
      <c r="M100" s="21" t="n"/>
      <c r="N100" s="21" t="n"/>
      <c r="O100" s="21" t="n"/>
      <c r="P100" s="21" t="n"/>
      <c r="Q100" s="21" t="n"/>
      <c r="R100" s="21" t="n"/>
      <c r="S100" s="20">
        <f>IF(B100="","",IF(OR(M100="Yes",K100="Yes",I100="Customers",I100="Both"),"High",IF(L100="Yes","Medium","Low")))</f>
        <v/>
      </c>
      <c r="T100" s="21" t="n"/>
      <c r="U100" s="21" t="n"/>
      <c r="V100" s="22" t="n"/>
      <c r="W100" s="23">
        <f>IF(OR(B100="",V100=""),"",V100+IF(S100="High",182,365))</f>
        <v/>
      </c>
      <c r="X100" s="21" t="n"/>
    </row>
    <row r="101">
      <c r="A101" s="20">
        <f>IF(B101="","","AI-"&amp;TEXT(97,"000"))</f>
        <v/>
      </c>
      <c r="B101" s="21" t="n"/>
      <c r="C101" s="21" t="n"/>
      <c r="D101" s="21" t="n"/>
      <c r="E101" s="21" t="n"/>
      <c r="F101" s="21" t="n"/>
      <c r="G101" s="21" t="n"/>
      <c r="H101" s="21" t="n"/>
      <c r="I101" s="21" t="n"/>
      <c r="J101" s="21" t="n"/>
      <c r="K101" s="21" t="n"/>
      <c r="L101" s="21" t="n"/>
      <c r="M101" s="21" t="n"/>
      <c r="N101" s="21" t="n"/>
      <c r="O101" s="21" t="n"/>
      <c r="P101" s="21" t="n"/>
      <c r="Q101" s="21" t="n"/>
      <c r="R101" s="21" t="n"/>
      <c r="S101" s="20">
        <f>IF(B101="","",IF(OR(M101="Yes",K101="Yes",I101="Customers",I101="Both"),"High",IF(L101="Yes","Medium","Low")))</f>
        <v/>
      </c>
      <c r="T101" s="21" t="n"/>
      <c r="U101" s="21" t="n"/>
      <c r="V101" s="22" t="n"/>
      <c r="W101" s="23">
        <f>IF(OR(B101="",V101=""),"",V101+IF(S101="High",182,365))</f>
        <v/>
      </c>
      <c r="X101" s="21" t="n"/>
    </row>
    <row r="102">
      <c r="A102" s="20">
        <f>IF(B102="","","AI-"&amp;TEXT(98,"000"))</f>
        <v/>
      </c>
      <c r="B102" s="21" t="n"/>
      <c r="C102" s="21" t="n"/>
      <c r="D102" s="21" t="n"/>
      <c r="E102" s="21" t="n"/>
      <c r="F102" s="21" t="n"/>
      <c r="G102" s="21" t="n"/>
      <c r="H102" s="21" t="n"/>
      <c r="I102" s="21" t="n"/>
      <c r="J102" s="21" t="n"/>
      <c r="K102" s="21" t="n"/>
      <c r="L102" s="21" t="n"/>
      <c r="M102" s="21" t="n"/>
      <c r="N102" s="21" t="n"/>
      <c r="O102" s="21" t="n"/>
      <c r="P102" s="21" t="n"/>
      <c r="Q102" s="21" t="n"/>
      <c r="R102" s="21" t="n"/>
      <c r="S102" s="20">
        <f>IF(B102="","",IF(OR(M102="Yes",K102="Yes",I102="Customers",I102="Both"),"High",IF(L102="Yes","Medium","Low")))</f>
        <v/>
      </c>
      <c r="T102" s="21" t="n"/>
      <c r="U102" s="21" t="n"/>
      <c r="V102" s="22" t="n"/>
      <c r="W102" s="23">
        <f>IF(OR(B102="",V102=""),"",V102+IF(S102="High",182,365))</f>
        <v/>
      </c>
      <c r="X102" s="21" t="n"/>
    </row>
    <row r="103">
      <c r="A103" s="20">
        <f>IF(B103="","","AI-"&amp;TEXT(99,"000"))</f>
        <v/>
      </c>
      <c r="B103" s="21" t="n"/>
      <c r="C103" s="21" t="n"/>
      <c r="D103" s="21" t="n"/>
      <c r="E103" s="21" t="n"/>
      <c r="F103" s="21" t="n"/>
      <c r="G103" s="21" t="n"/>
      <c r="H103" s="21" t="n"/>
      <c r="I103" s="21" t="n"/>
      <c r="J103" s="21" t="n"/>
      <c r="K103" s="21" t="n"/>
      <c r="L103" s="21" t="n"/>
      <c r="M103" s="21" t="n"/>
      <c r="N103" s="21" t="n"/>
      <c r="O103" s="21" t="n"/>
      <c r="P103" s="21" t="n"/>
      <c r="Q103" s="21" t="n"/>
      <c r="R103" s="21" t="n"/>
      <c r="S103" s="20">
        <f>IF(B103="","",IF(OR(M103="Yes",K103="Yes",I103="Customers",I103="Both"),"High",IF(L103="Yes","Medium","Low")))</f>
        <v/>
      </c>
      <c r="T103" s="21" t="n"/>
      <c r="U103" s="21" t="n"/>
      <c r="V103" s="22" t="n"/>
      <c r="W103" s="23">
        <f>IF(OR(B103="",V103=""),"",V103+IF(S103="High",182,365))</f>
        <v/>
      </c>
      <c r="X103" s="21" t="n"/>
    </row>
    <row r="104">
      <c r="A104" s="20">
        <f>IF(B104="","","AI-"&amp;TEXT(100,"000"))</f>
        <v/>
      </c>
      <c r="B104" s="21" t="n"/>
      <c r="C104" s="21" t="n"/>
      <c r="D104" s="21" t="n"/>
      <c r="E104" s="21" t="n"/>
      <c r="F104" s="21" t="n"/>
      <c r="G104" s="21" t="n"/>
      <c r="H104" s="21" t="n"/>
      <c r="I104" s="21" t="n"/>
      <c r="J104" s="21" t="n"/>
      <c r="K104" s="21" t="n"/>
      <c r="L104" s="21" t="n"/>
      <c r="M104" s="21" t="n"/>
      <c r="N104" s="21" t="n"/>
      <c r="O104" s="21" t="n"/>
      <c r="P104" s="21" t="n"/>
      <c r="Q104" s="21" t="n"/>
      <c r="R104" s="21" t="n"/>
      <c r="S104" s="20">
        <f>IF(B104="","",IF(OR(M104="Yes",K104="Yes",I104="Customers",I104="Both"),"High",IF(L104="Yes","Medium","Low")))</f>
        <v/>
      </c>
      <c r="T104" s="21" t="n"/>
      <c r="U104" s="21" t="n"/>
      <c r="V104" s="22" t="n"/>
      <c r="W104" s="23">
        <f>IF(OR(B104="",V104=""),"",V104+IF(S104="High",182,365))</f>
        <v/>
      </c>
      <c r="X104" s="21" t="n"/>
    </row>
    <row r="105">
      <c r="A105" s="20">
        <f>IF(B105="","","AI-"&amp;TEXT(101,"000"))</f>
        <v/>
      </c>
      <c r="B105" s="21" t="n"/>
      <c r="C105" s="21" t="n"/>
      <c r="D105" s="21" t="n"/>
      <c r="E105" s="21" t="n"/>
      <c r="F105" s="21" t="n"/>
      <c r="G105" s="21" t="n"/>
      <c r="H105" s="21" t="n"/>
      <c r="I105" s="21" t="n"/>
      <c r="J105" s="21" t="n"/>
      <c r="K105" s="21" t="n"/>
      <c r="L105" s="21" t="n"/>
      <c r="M105" s="21" t="n"/>
      <c r="N105" s="21" t="n"/>
      <c r="O105" s="21" t="n"/>
      <c r="P105" s="21" t="n"/>
      <c r="Q105" s="21" t="n"/>
      <c r="R105" s="21" t="n"/>
      <c r="S105" s="20">
        <f>IF(B105="","",IF(OR(M105="Yes",K105="Yes",I105="Customers",I105="Both"),"High",IF(L105="Yes","Medium","Low")))</f>
        <v/>
      </c>
      <c r="T105" s="21" t="n"/>
      <c r="U105" s="21" t="n"/>
      <c r="V105" s="22" t="n"/>
      <c r="W105" s="23">
        <f>IF(OR(B105="",V105=""),"",V105+IF(S105="High",182,365))</f>
        <v/>
      </c>
      <c r="X105" s="21" t="n"/>
    </row>
    <row r="106">
      <c r="A106" s="20">
        <f>IF(B106="","","AI-"&amp;TEXT(102,"000"))</f>
        <v/>
      </c>
      <c r="B106" s="21" t="n"/>
      <c r="C106" s="21" t="n"/>
      <c r="D106" s="21" t="n"/>
      <c r="E106" s="21" t="n"/>
      <c r="F106" s="21" t="n"/>
      <c r="G106" s="21" t="n"/>
      <c r="H106" s="21" t="n"/>
      <c r="I106" s="21" t="n"/>
      <c r="J106" s="21" t="n"/>
      <c r="K106" s="21" t="n"/>
      <c r="L106" s="21" t="n"/>
      <c r="M106" s="21" t="n"/>
      <c r="N106" s="21" t="n"/>
      <c r="O106" s="21" t="n"/>
      <c r="P106" s="21" t="n"/>
      <c r="Q106" s="21" t="n"/>
      <c r="R106" s="21" t="n"/>
      <c r="S106" s="20">
        <f>IF(B106="","",IF(OR(M106="Yes",K106="Yes",I106="Customers",I106="Both"),"High",IF(L106="Yes","Medium","Low")))</f>
        <v/>
      </c>
      <c r="T106" s="21" t="n"/>
      <c r="U106" s="21" t="n"/>
      <c r="V106" s="22" t="n"/>
      <c r="W106" s="23">
        <f>IF(OR(B106="",V106=""),"",V106+IF(S106="High",182,365))</f>
        <v/>
      </c>
      <c r="X106" s="21" t="n"/>
    </row>
    <row r="107">
      <c r="A107" s="20">
        <f>IF(B107="","","AI-"&amp;TEXT(103,"000"))</f>
        <v/>
      </c>
      <c r="B107" s="21" t="n"/>
      <c r="C107" s="21" t="n"/>
      <c r="D107" s="21" t="n"/>
      <c r="E107" s="21" t="n"/>
      <c r="F107" s="21" t="n"/>
      <c r="G107" s="21" t="n"/>
      <c r="H107" s="21" t="n"/>
      <c r="I107" s="21" t="n"/>
      <c r="J107" s="21" t="n"/>
      <c r="K107" s="21" t="n"/>
      <c r="L107" s="21" t="n"/>
      <c r="M107" s="21" t="n"/>
      <c r="N107" s="21" t="n"/>
      <c r="O107" s="21" t="n"/>
      <c r="P107" s="21" t="n"/>
      <c r="Q107" s="21" t="n"/>
      <c r="R107" s="21" t="n"/>
      <c r="S107" s="20">
        <f>IF(B107="","",IF(OR(M107="Yes",K107="Yes",I107="Customers",I107="Both"),"High",IF(L107="Yes","Medium","Low")))</f>
        <v/>
      </c>
      <c r="T107" s="21" t="n"/>
      <c r="U107" s="21" t="n"/>
      <c r="V107" s="22" t="n"/>
      <c r="W107" s="23">
        <f>IF(OR(B107="",V107=""),"",V107+IF(S107="High",182,365))</f>
        <v/>
      </c>
      <c r="X107" s="21" t="n"/>
    </row>
    <row r="108">
      <c r="A108" s="20">
        <f>IF(B108="","","AI-"&amp;TEXT(104,"000"))</f>
        <v/>
      </c>
      <c r="B108" s="21" t="n"/>
      <c r="C108" s="21" t="n"/>
      <c r="D108" s="21" t="n"/>
      <c r="E108" s="21" t="n"/>
      <c r="F108" s="21" t="n"/>
      <c r="G108" s="21" t="n"/>
      <c r="H108" s="21" t="n"/>
      <c r="I108" s="21" t="n"/>
      <c r="J108" s="21" t="n"/>
      <c r="K108" s="21" t="n"/>
      <c r="L108" s="21" t="n"/>
      <c r="M108" s="21" t="n"/>
      <c r="N108" s="21" t="n"/>
      <c r="O108" s="21" t="n"/>
      <c r="P108" s="21" t="n"/>
      <c r="Q108" s="21" t="n"/>
      <c r="R108" s="21" t="n"/>
      <c r="S108" s="20">
        <f>IF(B108="","",IF(OR(M108="Yes",K108="Yes",I108="Customers",I108="Both"),"High",IF(L108="Yes","Medium","Low")))</f>
        <v/>
      </c>
      <c r="T108" s="21" t="n"/>
      <c r="U108" s="21" t="n"/>
      <c r="V108" s="22" t="n"/>
      <c r="W108" s="23">
        <f>IF(OR(B108="",V108=""),"",V108+IF(S108="High",182,365))</f>
        <v/>
      </c>
      <c r="X108" s="21" t="n"/>
    </row>
    <row r="109">
      <c r="A109" s="20">
        <f>IF(B109="","","AI-"&amp;TEXT(105,"000"))</f>
        <v/>
      </c>
      <c r="B109" s="21" t="n"/>
      <c r="C109" s="21" t="n"/>
      <c r="D109" s="21" t="n"/>
      <c r="E109" s="21" t="n"/>
      <c r="F109" s="21" t="n"/>
      <c r="G109" s="21" t="n"/>
      <c r="H109" s="21" t="n"/>
      <c r="I109" s="21" t="n"/>
      <c r="J109" s="21" t="n"/>
      <c r="K109" s="21" t="n"/>
      <c r="L109" s="21" t="n"/>
      <c r="M109" s="21" t="n"/>
      <c r="N109" s="21" t="n"/>
      <c r="O109" s="21" t="n"/>
      <c r="P109" s="21" t="n"/>
      <c r="Q109" s="21" t="n"/>
      <c r="R109" s="21" t="n"/>
      <c r="S109" s="20">
        <f>IF(B109="","",IF(OR(M109="Yes",K109="Yes",I109="Customers",I109="Both"),"High",IF(L109="Yes","Medium","Low")))</f>
        <v/>
      </c>
      <c r="T109" s="21" t="n"/>
      <c r="U109" s="21" t="n"/>
      <c r="V109" s="22" t="n"/>
      <c r="W109" s="23">
        <f>IF(OR(B109="",V109=""),"",V109+IF(S109="High",182,365))</f>
        <v/>
      </c>
      <c r="X109" s="21" t="n"/>
    </row>
    <row r="110">
      <c r="A110" s="20">
        <f>IF(B110="","","AI-"&amp;TEXT(106,"000"))</f>
        <v/>
      </c>
      <c r="B110" s="21" t="n"/>
      <c r="C110" s="21" t="n"/>
      <c r="D110" s="21" t="n"/>
      <c r="E110" s="21" t="n"/>
      <c r="F110" s="21" t="n"/>
      <c r="G110" s="21" t="n"/>
      <c r="H110" s="21" t="n"/>
      <c r="I110" s="21" t="n"/>
      <c r="J110" s="21" t="n"/>
      <c r="K110" s="21" t="n"/>
      <c r="L110" s="21" t="n"/>
      <c r="M110" s="21" t="n"/>
      <c r="N110" s="21" t="n"/>
      <c r="O110" s="21" t="n"/>
      <c r="P110" s="21" t="n"/>
      <c r="Q110" s="21" t="n"/>
      <c r="R110" s="21" t="n"/>
      <c r="S110" s="20">
        <f>IF(B110="","",IF(OR(M110="Yes",K110="Yes",I110="Customers",I110="Both"),"High",IF(L110="Yes","Medium","Low")))</f>
        <v/>
      </c>
      <c r="T110" s="21" t="n"/>
      <c r="U110" s="21" t="n"/>
      <c r="V110" s="22" t="n"/>
      <c r="W110" s="23">
        <f>IF(OR(B110="",V110=""),"",V110+IF(S110="High",182,365))</f>
        <v/>
      </c>
      <c r="X110" s="21" t="n"/>
    </row>
    <row r="111">
      <c r="A111" s="20">
        <f>IF(B111="","","AI-"&amp;TEXT(107,"000"))</f>
        <v/>
      </c>
      <c r="B111" s="21" t="n"/>
      <c r="C111" s="21" t="n"/>
      <c r="D111" s="21" t="n"/>
      <c r="E111" s="21" t="n"/>
      <c r="F111" s="21" t="n"/>
      <c r="G111" s="21" t="n"/>
      <c r="H111" s="21" t="n"/>
      <c r="I111" s="21" t="n"/>
      <c r="J111" s="21" t="n"/>
      <c r="K111" s="21" t="n"/>
      <c r="L111" s="21" t="n"/>
      <c r="M111" s="21" t="n"/>
      <c r="N111" s="21" t="n"/>
      <c r="O111" s="21" t="n"/>
      <c r="P111" s="21" t="n"/>
      <c r="Q111" s="21" t="n"/>
      <c r="R111" s="21" t="n"/>
      <c r="S111" s="20">
        <f>IF(B111="","",IF(OR(M111="Yes",K111="Yes",I111="Customers",I111="Both"),"High",IF(L111="Yes","Medium","Low")))</f>
        <v/>
      </c>
      <c r="T111" s="21" t="n"/>
      <c r="U111" s="21" t="n"/>
      <c r="V111" s="22" t="n"/>
      <c r="W111" s="23">
        <f>IF(OR(B111="",V111=""),"",V111+IF(S111="High",182,365))</f>
        <v/>
      </c>
      <c r="X111" s="21" t="n"/>
    </row>
    <row r="112">
      <c r="A112" s="20">
        <f>IF(B112="","","AI-"&amp;TEXT(108,"000"))</f>
        <v/>
      </c>
      <c r="B112" s="21" t="n"/>
      <c r="C112" s="21" t="n"/>
      <c r="D112" s="21" t="n"/>
      <c r="E112" s="21" t="n"/>
      <c r="F112" s="21" t="n"/>
      <c r="G112" s="21" t="n"/>
      <c r="H112" s="21" t="n"/>
      <c r="I112" s="21" t="n"/>
      <c r="J112" s="21" t="n"/>
      <c r="K112" s="21" t="n"/>
      <c r="L112" s="21" t="n"/>
      <c r="M112" s="21" t="n"/>
      <c r="N112" s="21" t="n"/>
      <c r="O112" s="21" t="n"/>
      <c r="P112" s="21" t="n"/>
      <c r="Q112" s="21" t="n"/>
      <c r="R112" s="21" t="n"/>
      <c r="S112" s="20">
        <f>IF(B112="","",IF(OR(M112="Yes",K112="Yes",I112="Customers",I112="Both"),"High",IF(L112="Yes","Medium","Low")))</f>
        <v/>
      </c>
      <c r="T112" s="21" t="n"/>
      <c r="U112" s="21" t="n"/>
      <c r="V112" s="22" t="n"/>
      <c r="W112" s="23">
        <f>IF(OR(B112="",V112=""),"",V112+IF(S112="High",182,365))</f>
        <v/>
      </c>
      <c r="X112" s="21" t="n"/>
    </row>
    <row r="113">
      <c r="A113" s="20">
        <f>IF(B113="","","AI-"&amp;TEXT(109,"000"))</f>
        <v/>
      </c>
      <c r="B113" s="21" t="n"/>
      <c r="C113" s="21" t="n"/>
      <c r="D113" s="21" t="n"/>
      <c r="E113" s="21" t="n"/>
      <c r="F113" s="21" t="n"/>
      <c r="G113" s="21" t="n"/>
      <c r="H113" s="21" t="n"/>
      <c r="I113" s="21" t="n"/>
      <c r="J113" s="21" t="n"/>
      <c r="K113" s="21" t="n"/>
      <c r="L113" s="21" t="n"/>
      <c r="M113" s="21" t="n"/>
      <c r="N113" s="21" t="n"/>
      <c r="O113" s="21" t="n"/>
      <c r="P113" s="21" t="n"/>
      <c r="Q113" s="21" t="n"/>
      <c r="R113" s="21" t="n"/>
      <c r="S113" s="20">
        <f>IF(B113="","",IF(OR(M113="Yes",K113="Yes",I113="Customers",I113="Both"),"High",IF(L113="Yes","Medium","Low")))</f>
        <v/>
      </c>
      <c r="T113" s="21" t="n"/>
      <c r="U113" s="21" t="n"/>
      <c r="V113" s="22" t="n"/>
      <c r="W113" s="23">
        <f>IF(OR(B113="",V113=""),"",V113+IF(S113="High",182,365))</f>
        <v/>
      </c>
      <c r="X113" s="21" t="n"/>
    </row>
    <row r="114">
      <c r="A114" s="20">
        <f>IF(B114="","","AI-"&amp;TEXT(110,"000"))</f>
        <v/>
      </c>
      <c r="B114" s="21" t="n"/>
      <c r="C114" s="21" t="n"/>
      <c r="D114" s="21" t="n"/>
      <c r="E114" s="21" t="n"/>
      <c r="F114" s="21" t="n"/>
      <c r="G114" s="21" t="n"/>
      <c r="H114" s="21" t="n"/>
      <c r="I114" s="21" t="n"/>
      <c r="J114" s="21" t="n"/>
      <c r="K114" s="21" t="n"/>
      <c r="L114" s="21" t="n"/>
      <c r="M114" s="21" t="n"/>
      <c r="N114" s="21" t="n"/>
      <c r="O114" s="21" t="n"/>
      <c r="P114" s="21" t="n"/>
      <c r="Q114" s="21" t="n"/>
      <c r="R114" s="21" t="n"/>
      <c r="S114" s="20">
        <f>IF(B114="","",IF(OR(M114="Yes",K114="Yes",I114="Customers",I114="Both"),"High",IF(L114="Yes","Medium","Low")))</f>
        <v/>
      </c>
      <c r="T114" s="21" t="n"/>
      <c r="U114" s="21" t="n"/>
      <c r="V114" s="22" t="n"/>
      <c r="W114" s="23">
        <f>IF(OR(B114="",V114=""),"",V114+IF(S114="High",182,365))</f>
        <v/>
      </c>
      <c r="X114" s="21" t="n"/>
    </row>
    <row r="115">
      <c r="A115" s="20">
        <f>IF(B115="","","AI-"&amp;TEXT(111,"000"))</f>
        <v/>
      </c>
      <c r="B115" s="21" t="n"/>
      <c r="C115" s="21" t="n"/>
      <c r="D115" s="21" t="n"/>
      <c r="E115" s="21" t="n"/>
      <c r="F115" s="21" t="n"/>
      <c r="G115" s="21" t="n"/>
      <c r="H115" s="21" t="n"/>
      <c r="I115" s="21" t="n"/>
      <c r="J115" s="21" t="n"/>
      <c r="K115" s="21" t="n"/>
      <c r="L115" s="21" t="n"/>
      <c r="M115" s="21" t="n"/>
      <c r="N115" s="21" t="n"/>
      <c r="O115" s="21" t="n"/>
      <c r="P115" s="21" t="n"/>
      <c r="Q115" s="21" t="n"/>
      <c r="R115" s="21" t="n"/>
      <c r="S115" s="20">
        <f>IF(B115="","",IF(OR(M115="Yes",K115="Yes",I115="Customers",I115="Both"),"High",IF(L115="Yes","Medium","Low")))</f>
        <v/>
      </c>
      <c r="T115" s="21" t="n"/>
      <c r="U115" s="21" t="n"/>
      <c r="V115" s="22" t="n"/>
      <c r="W115" s="23">
        <f>IF(OR(B115="",V115=""),"",V115+IF(S115="High",182,365))</f>
        <v/>
      </c>
      <c r="X115" s="21" t="n"/>
    </row>
    <row r="116">
      <c r="A116" s="20">
        <f>IF(B116="","","AI-"&amp;TEXT(112,"000"))</f>
        <v/>
      </c>
      <c r="B116" s="21" t="n"/>
      <c r="C116" s="21" t="n"/>
      <c r="D116" s="21" t="n"/>
      <c r="E116" s="21" t="n"/>
      <c r="F116" s="21" t="n"/>
      <c r="G116" s="21" t="n"/>
      <c r="H116" s="21" t="n"/>
      <c r="I116" s="21" t="n"/>
      <c r="J116" s="21" t="n"/>
      <c r="K116" s="21" t="n"/>
      <c r="L116" s="21" t="n"/>
      <c r="M116" s="21" t="n"/>
      <c r="N116" s="21" t="n"/>
      <c r="O116" s="21" t="n"/>
      <c r="P116" s="21" t="n"/>
      <c r="Q116" s="21" t="n"/>
      <c r="R116" s="21" t="n"/>
      <c r="S116" s="20">
        <f>IF(B116="","",IF(OR(M116="Yes",K116="Yes",I116="Customers",I116="Both"),"High",IF(L116="Yes","Medium","Low")))</f>
        <v/>
      </c>
      <c r="T116" s="21" t="n"/>
      <c r="U116" s="21" t="n"/>
      <c r="V116" s="22" t="n"/>
      <c r="W116" s="23">
        <f>IF(OR(B116="",V116=""),"",V116+IF(S116="High",182,365))</f>
        <v/>
      </c>
      <c r="X116" s="21" t="n"/>
    </row>
    <row r="117">
      <c r="A117" s="20">
        <f>IF(B117="","","AI-"&amp;TEXT(113,"000"))</f>
        <v/>
      </c>
      <c r="B117" s="21" t="n"/>
      <c r="C117" s="21" t="n"/>
      <c r="D117" s="21" t="n"/>
      <c r="E117" s="21" t="n"/>
      <c r="F117" s="21" t="n"/>
      <c r="G117" s="21" t="n"/>
      <c r="H117" s="21" t="n"/>
      <c r="I117" s="21" t="n"/>
      <c r="J117" s="21" t="n"/>
      <c r="K117" s="21" t="n"/>
      <c r="L117" s="21" t="n"/>
      <c r="M117" s="21" t="n"/>
      <c r="N117" s="21" t="n"/>
      <c r="O117" s="21" t="n"/>
      <c r="P117" s="21" t="n"/>
      <c r="Q117" s="21" t="n"/>
      <c r="R117" s="21" t="n"/>
      <c r="S117" s="20">
        <f>IF(B117="","",IF(OR(M117="Yes",K117="Yes",I117="Customers",I117="Both"),"High",IF(L117="Yes","Medium","Low")))</f>
        <v/>
      </c>
      <c r="T117" s="21" t="n"/>
      <c r="U117" s="21" t="n"/>
      <c r="V117" s="22" t="n"/>
      <c r="W117" s="23">
        <f>IF(OR(B117="",V117=""),"",V117+IF(S117="High",182,365))</f>
        <v/>
      </c>
      <c r="X117" s="21" t="n"/>
    </row>
    <row r="118">
      <c r="A118" s="20">
        <f>IF(B118="","","AI-"&amp;TEXT(114,"000"))</f>
        <v/>
      </c>
      <c r="B118" s="21" t="n"/>
      <c r="C118" s="21" t="n"/>
      <c r="D118" s="21" t="n"/>
      <c r="E118" s="21" t="n"/>
      <c r="F118" s="21" t="n"/>
      <c r="G118" s="21" t="n"/>
      <c r="H118" s="21" t="n"/>
      <c r="I118" s="21" t="n"/>
      <c r="J118" s="21" t="n"/>
      <c r="K118" s="21" t="n"/>
      <c r="L118" s="21" t="n"/>
      <c r="M118" s="21" t="n"/>
      <c r="N118" s="21" t="n"/>
      <c r="O118" s="21" t="n"/>
      <c r="P118" s="21" t="n"/>
      <c r="Q118" s="21" t="n"/>
      <c r="R118" s="21" t="n"/>
      <c r="S118" s="20">
        <f>IF(B118="","",IF(OR(M118="Yes",K118="Yes",I118="Customers",I118="Both"),"High",IF(L118="Yes","Medium","Low")))</f>
        <v/>
      </c>
      <c r="T118" s="21" t="n"/>
      <c r="U118" s="21" t="n"/>
      <c r="V118" s="22" t="n"/>
      <c r="W118" s="23">
        <f>IF(OR(B118="",V118=""),"",V118+IF(S118="High",182,365))</f>
        <v/>
      </c>
      <c r="X118" s="21" t="n"/>
    </row>
    <row r="119">
      <c r="A119" s="20">
        <f>IF(B119="","","AI-"&amp;TEXT(115,"000"))</f>
        <v/>
      </c>
      <c r="B119" s="21" t="n"/>
      <c r="C119" s="21" t="n"/>
      <c r="D119" s="21" t="n"/>
      <c r="E119" s="21" t="n"/>
      <c r="F119" s="21" t="n"/>
      <c r="G119" s="21" t="n"/>
      <c r="H119" s="21" t="n"/>
      <c r="I119" s="21" t="n"/>
      <c r="J119" s="21" t="n"/>
      <c r="K119" s="21" t="n"/>
      <c r="L119" s="21" t="n"/>
      <c r="M119" s="21" t="n"/>
      <c r="N119" s="21" t="n"/>
      <c r="O119" s="21" t="n"/>
      <c r="P119" s="21" t="n"/>
      <c r="Q119" s="21" t="n"/>
      <c r="R119" s="21" t="n"/>
      <c r="S119" s="20">
        <f>IF(B119="","",IF(OR(M119="Yes",K119="Yes",I119="Customers",I119="Both"),"High",IF(L119="Yes","Medium","Low")))</f>
        <v/>
      </c>
      <c r="T119" s="21" t="n"/>
      <c r="U119" s="21" t="n"/>
      <c r="V119" s="22" t="n"/>
      <c r="W119" s="23">
        <f>IF(OR(B119="",V119=""),"",V119+IF(S119="High",182,365))</f>
        <v/>
      </c>
      <c r="X119" s="21" t="n"/>
    </row>
    <row r="120">
      <c r="A120" s="20">
        <f>IF(B120="","","AI-"&amp;TEXT(116,"000"))</f>
        <v/>
      </c>
      <c r="B120" s="21" t="n"/>
      <c r="C120" s="21" t="n"/>
      <c r="D120" s="21" t="n"/>
      <c r="E120" s="21" t="n"/>
      <c r="F120" s="21" t="n"/>
      <c r="G120" s="21" t="n"/>
      <c r="H120" s="21" t="n"/>
      <c r="I120" s="21" t="n"/>
      <c r="J120" s="21" t="n"/>
      <c r="K120" s="21" t="n"/>
      <c r="L120" s="21" t="n"/>
      <c r="M120" s="21" t="n"/>
      <c r="N120" s="21" t="n"/>
      <c r="O120" s="21" t="n"/>
      <c r="P120" s="21" t="n"/>
      <c r="Q120" s="21" t="n"/>
      <c r="R120" s="21" t="n"/>
      <c r="S120" s="20">
        <f>IF(B120="","",IF(OR(M120="Yes",K120="Yes",I120="Customers",I120="Both"),"High",IF(L120="Yes","Medium","Low")))</f>
        <v/>
      </c>
      <c r="T120" s="21" t="n"/>
      <c r="U120" s="21" t="n"/>
      <c r="V120" s="22" t="n"/>
      <c r="W120" s="23">
        <f>IF(OR(B120="",V120=""),"",V120+IF(S120="High",182,365))</f>
        <v/>
      </c>
      <c r="X120" s="21" t="n"/>
    </row>
    <row r="121">
      <c r="A121" s="20">
        <f>IF(B121="","","AI-"&amp;TEXT(117,"000"))</f>
        <v/>
      </c>
      <c r="B121" s="21" t="n"/>
      <c r="C121" s="21" t="n"/>
      <c r="D121" s="21" t="n"/>
      <c r="E121" s="21" t="n"/>
      <c r="F121" s="21" t="n"/>
      <c r="G121" s="21" t="n"/>
      <c r="H121" s="21" t="n"/>
      <c r="I121" s="21" t="n"/>
      <c r="J121" s="21" t="n"/>
      <c r="K121" s="21" t="n"/>
      <c r="L121" s="21" t="n"/>
      <c r="M121" s="21" t="n"/>
      <c r="N121" s="21" t="n"/>
      <c r="O121" s="21" t="n"/>
      <c r="P121" s="21" t="n"/>
      <c r="Q121" s="21" t="n"/>
      <c r="R121" s="21" t="n"/>
      <c r="S121" s="20">
        <f>IF(B121="","",IF(OR(M121="Yes",K121="Yes",I121="Customers",I121="Both"),"High",IF(L121="Yes","Medium","Low")))</f>
        <v/>
      </c>
      <c r="T121" s="21" t="n"/>
      <c r="U121" s="21" t="n"/>
      <c r="V121" s="22" t="n"/>
      <c r="W121" s="23">
        <f>IF(OR(B121="",V121=""),"",V121+IF(S121="High",182,365))</f>
        <v/>
      </c>
      <c r="X121" s="21" t="n"/>
    </row>
    <row r="122">
      <c r="A122" s="20">
        <f>IF(B122="","","AI-"&amp;TEXT(118,"000"))</f>
        <v/>
      </c>
      <c r="B122" s="21" t="n"/>
      <c r="C122" s="21" t="n"/>
      <c r="D122" s="21" t="n"/>
      <c r="E122" s="21" t="n"/>
      <c r="F122" s="21" t="n"/>
      <c r="G122" s="21" t="n"/>
      <c r="H122" s="21" t="n"/>
      <c r="I122" s="21" t="n"/>
      <c r="J122" s="21" t="n"/>
      <c r="K122" s="21" t="n"/>
      <c r="L122" s="21" t="n"/>
      <c r="M122" s="21" t="n"/>
      <c r="N122" s="21" t="n"/>
      <c r="O122" s="21" t="n"/>
      <c r="P122" s="21" t="n"/>
      <c r="Q122" s="21" t="n"/>
      <c r="R122" s="21" t="n"/>
      <c r="S122" s="20">
        <f>IF(B122="","",IF(OR(M122="Yes",K122="Yes",I122="Customers",I122="Both"),"High",IF(L122="Yes","Medium","Low")))</f>
        <v/>
      </c>
      <c r="T122" s="21" t="n"/>
      <c r="U122" s="21" t="n"/>
      <c r="V122" s="22" t="n"/>
      <c r="W122" s="23">
        <f>IF(OR(B122="",V122=""),"",V122+IF(S122="High",182,365))</f>
        <v/>
      </c>
      <c r="X122" s="21" t="n"/>
    </row>
    <row r="123">
      <c r="A123" s="20">
        <f>IF(B123="","","AI-"&amp;TEXT(119,"000"))</f>
        <v/>
      </c>
      <c r="B123" s="21" t="n"/>
      <c r="C123" s="21" t="n"/>
      <c r="D123" s="21" t="n"/>
      <c r="E123" s="21" t="n"/>
      <c r="F123" s="21" t="n"/>
      <c r="G123" s="21" t="n"/>
      <c r="H123" s="21" t="n"/>
      <c r="I123" s="21" t="n"/>
      <c r="J123" s="21" t="n"/>
      <c r="K123" s="21" t="n"/>
      <c r="L123" s="21" t="n"/>
      <c r="M123" s="21" t="n"/>
      <c r="N123" s="21" t="n"/>
      <c r="O123" s="21" t="n"/>
      <c r="P123" s="21" t="n"/>
      <c r="Q123" s="21" t="n"/>
      <c r="R123" s="21" t="n"/>
      <c r="S123" s="20">
        <f>IF(B123="","",IF(OR(M123="Yes",K123="Yes",I123="Customers",I123="Both"),"High",IF(L123="Yes","Medium","Low")))</f>
        <v/>
      </c>
      <c r="T123" s="21" t="n"/>
      <c r="U123" s="21" t="n"/>
      <c r="V123" s="22" t="n"/>
      <c r="W123" s="23">
        <f>IF(OR(B123="",V123=""),"",V123+IF(S123="High",182,365))</f>
        <v/>
      </c>
      <c r="X123" s="21" t="n"/>
    </row>
    <row r="124">
      <c r="A124" s="20">
        <f>IF(B124="","","AI-"&amp;TEXT(120,"000"))</f>
        <v/>
      </c>
      <c r="B124" s="21" t="n"/>
      <c r="C124" s="21" t="n"/>
      <c r="D124" s="21" t="n"/>
      <c r="E124" s="21" t="n"/>
      <c r="F124" s="21" t="n"/>
      <c r="G124" s="21" t="n"/>
      <c r="H124" s="21" t="n"/>
      <c r="I124" s="21" t="n"/>
      <c r="J124" s="21" t="n"/>
      <c r="K124" s="21" t="n"/>
      <c r="L124" s="21" t="n"/>
      <c r="M124" s="21" t="n"/>
      <c r="N124" s="21" t="n"/>
      <c r="O124" s="21" t="n"/>
      <c r="P124" s="21" t="n"/>
      <c r="Q124" s="21" t="n"/>
      <c r="R124" s="21" t="n"/>
      <c r="S124" s="20">
        <f>IF(B124="","",IF(OR(M124="Yes",K124="Yes",I124="Customers",I124="Both"),"High",IF(L124="Yes","Medium","Low")))</f>
        <v/>
      </c>
      <c r="T124" s="21" t="n"/>
      <c r="U124" s="21" t="n"/>
      <c r="V124" s="22" t="n"/>
      <c r="W124" s="23">
        <f>IF(OR(B124="",V124=""),"",V124+IF(S124="High",182,365))</f>
        <v/>
      </c>
      <c r="X124" s="21" t="n"/>
    </row>
    <row r="125">
      <c r="A125" s="20">
        <f>IF(B125="","","AI-"&amp;TEXT(121,"000"))</f>
        <v/>
      </c>
      <c r="B125" s="21" t="n"/>
      <c r="C125" s="21" t="n"/>
      <c r="D125" s="21" t="n"/>
      <c r="E125" s="21" t="n"/>
      <c r="F125" s="21" t="n"/>
      <c r="G125" s="21" t="n"/>
      <c r="H125" s="21" t="n"/>
      <c r="I125" s="21" t="n"/>
      <c r="J125" s="21" t="n"/>
      <c r="K125" s="21" t="n"/>
      <c r="L125" s="21" t="n"/>
      <c r="M125" s="21" t="n"/>
      <c r="N125" s="21" t="n"/>
      <c r="O125" s="21" t="n"/>
      <c r="P125" s="21" t="n"/>
      <c r="Q125" s="21" t="n"/>
      <c r="R125" s="21" t="n"/>
      <c r="S125" s="20">
        <f>IF(B125="","",IF(OR(M125="Yes",K125="Yes",I125="Customers",I125="Both"),"High",IF(L125="Yes","Medium","Low")))</f>
        <v/>
      </c>
      <c r="T125" s="21" t="n"/>
      <c r="U125" s="21" t="n"/>
      <c r="V125" s="22" t="n"/>
      <c r="W125" s="23">
        <f>IF(OR(B125="",V125=""),"",V125+IF(S125="High",182,365))</f>
        <v/>
      </c>
      <c r="X125" s="21" t="n"/>
    </row>
    <row r="126">
      <c r="A126" s="20">
        <f>IF(B126="","","AI-"&amp;TEXT(122,"000"))</f>
        <v/>
      </c>
      <c r="B126" s="21" t="n"/>
      <c r="C126" s="21" t="n"/>
      <c r="D126" s="21" t="n"/>
      <c r="E126" s="21" t="n"/>
      <c r="F126" s="21" t="n"/>
      <c r="G126" s="21" t="n"/>
      <c r="H126" s="21" t="n"/>
      <c r="I126" s="21" t="n"/>
      <c r="J126" s="21" t="n"/>
      <c r="K126" s="21" t="n"/>
      <c r="L126" s="21" t="n"/>
      <c r="M126" s="21" t="n"/>
      <c r="N126" s="21" t="n"/>
      <c r="O126" s="21" t="n"/>
      <c r="P126" s="21" t="n"/>
      <c r="Q126" s="21" t="n"/>
      <c r="R126" s="21" t="n"/>
      <c r="S126" s="20">
        <f>IF(B126="","",IF(OR(M126="Yes",K126="Yes",I126="Customers",I126="Both"),"High",IF(L126="Yes","Medium","Low")))</f>
        <v/>
      </c>
      <c r="T126" s="21" t="n"/>
      <c r="U126" s="21" t="n"/>
      <c r="V126" s="22" t="n"/>
      <c r="W126" s="23">
        <f>IF(OR(B126="",V126=""),"",V126+IF(S126="High",182,365))</f>
        <v/>
      </c>
      <c r="X126" s="21" t="n"/>
    </row>
    <row r="127">
      <c r="A127" s="20">
        <f>IF(B127="","","AI-"&amp;TEXT(123,"000"))</f>
        <v/>
      </c>
      <c r="B127" s="21" t="n"/>
      <c r="C127" s="21" t="n"/>
      <c r="D127" s="21" t="n"/>
      <c r="E127" s="21" t="n"/>
      <c r="F127" s="21" t="n"/>
      <c r="G127" s="21" t="n"/>
      <c r="H127" s="21" t="n"/>
      <c r="I127" s="21" t="n"/>
      <c r="J127" s="21" t="n"/>
      <c r="K127" s="21" t="n"/>
      <c r="L127" s="21" t="n"/>
      <c r="M127" s="21" t="n"/>
      <c r="N127" s="21" t="n"/>
      <c r="O127" s="21" t="n"/>
      <c r="P127" s="21" t="n"/>
      <c r="Q127" s="21" t="n"/>
      <c r="R127" s="21" t="n"/>
      <c r="S127" s="20">
        <f>IF(B127="","",IF(OR(M127="Yes",K127="Yes",I127="Customers",I127="Both"),"High",IF(L127="Yes","Medium","Low")))</f>
        <v/>
      </c>
      <c r="T127" s="21" t="n"/>
      <c r="U127" s="21" t="n"/>
      <c r="V127" s="22" t="n"/>
      <c r="W127" s="23">
        <f>IF(OR(B127="",V127=""),"",V127+IF(S127="High",182,365))</f>
        <v/>
      </c>
      <c r="X127" s="21" t="n"/>
    </row>
    <row r="128">
      <c r="A128" s="20">
        <f>IF(B128="","","AI-"&amp;TEXT(124,"000"))</f>
        <v/>
      </c>
      <c r="B128" s="21" t="n"/>
      <c r="C128" s="21" t="n"/>
      <c r="D128" s="21" t="n"/>
      <c r="E128" s="21" t="n"/>
      <c r="F128" s="21" t="n"/>
      <c r="G128" s="21" t="n"/>
      <c r="H128" s="21" t="n"/>
      <c r="I128" s="21" t="n"/>
      <c r="J128" s="21" t="n"/>
      <c r="K128" s="21" t="n"/>
      <c r="L128" s="21" t="n"/>
      <c r="M128" s="21" t="n"/>
      <c r="N128" s="21" t="n"/>
      <c r="O128" s="21" t="n"/>
      <c r="P128" s="21" t="n"/>
      <c r="Q128" s="21" t="n"/>
      <c r="R128" s="21" t="n"/>
      <c r="S128" s="20">
        <f>IF(B128="","",IF(OR(M128="Yes",K128="Yes",I128="Customers",I128="Both"),"High",IF(L128="Yes","Medium","Low")))</f>
        <v/>
      </c>
      <c r="T128" s="21" t="n"/>
      <c r="U128" s="21" t="n"/>
      <c r="V128" s="22" t="n"/>
      <c r="W128" s="23">
        <f>IF(OR(B128="",V128=""),"",V128+IF(S128="High",182,365))</f>
        <v/>
      </c>
      <c r="X128" s="21" t="n"/>
    </row>
    <row r="129">
      <c r="A129" s="20">
        <f>IF(B129="","","AI-"&amp;TEXT(125,"000"))</f>
        <v/>
      </c>
      <c r="B129" s="21" t="n"/>
      <c r="C129" s="21" t="n"/>
      <c r="D129" s="21" t="n"/>
      <c r="E129" s="21" t="n"/>
      <c r="F129" s="21" t="n"/>
      <c r="G129" s="21" t="n"/>
      <c r="H129" s="21" t="n"/>
      <c r="I129" s="21" t="n"/>
      <c r="J129" s="21" t="n"/>
      <c r="K129" s="21" t="n"/>
      <c r="L129" s="21" t="n"/>
      <c r="M129" s="21" t="n"/>
      <c r="N129" s="21" t="n"/>
      <c r="O129" s="21" t="n"/>
      <c r="P129" s="21" t="n"/>
      <c r="Q129" s="21" t="n"/>
      <c r="R129" s="21" t="n"/>
      <c r="S129" s="20">
        <f>IF(B129="","",IF(OR(M129="Yes",K129="Yes",I129="Customers",I129="Both"),"High",IF(L129="Yes","Medium","Low")))</f>
        <v/>
      </c>
      <c r="T129" s="21" t="n"/>
      <c r="U129" s="21" t="n"/>
      <c r="V129" s="22" t="n"/>
      <c r="W129" s="23">
        <f>IF(OR(B129="",V129=""),"",V129+IF(S129="High",182,365))</f>
        <v/>
      </c>
      <c r="X129" s="21" t="n"/>
    </row>
    <row r="130">
      <c r="A130" s="20">
        <f>IF(B130="","","AI-"&amp;TEXT(126,"000"))</f>
        <v/>
      </c>
      <c r="B130" s="21" t="n"/>
      <c r="C130" s="21" t="n"/>
      <c r="D130" s="21" t="n"/>
      <c r="E130" s="21" t="n"/>
      <c r="F130" s="21" t="n"/>
      <c r="G130" s="21" t="n"/>
      <c r="H130" s="21" t="n"/>
      <c r="I130" s="21" t="n"/>
      <c r="J130" s="21" t="n"/>
      <c r="K130" s="21" t="n"/>
      <c r="L130" s="21" t="n"/>
      <c r="M130" s="21" t="n"/>
      <c r="N130" s="21" t="n"/>
      <c r="O130" s="21" t="n"/>
      <c r="P130" s="21" t="n"/>
      <c r="Q130" s="21" t="n"/>
      <c r="R130" s="21" t="n"/>
      <c r="S130" s="20">
        <f>IF(B130="","",IF(OR(M130="Yes",K130="Yes",I130="Customers",I130="Both"),"High",IF(L130="Yes","Medium","Low")))</f>
        <v/>
      </c>
      <c r="T130" s="21" t="n"/>
      <c r="U130" s="21" t="n"/>
      <c r="V130" s="22" t="n"/>
      <c r="W130" s="23">
        <f>IF(OR(B130="",V130=""),"",V130+IF(S130="High",182,365))</f>
        <v/>
      </c>
      <c r="X130" s="21" t="n"/>
    </row>
    <row r="131">
      <c r="A131" s="20">
        <f>IF(B131="","","AI-"&amp;TEXT(127,"000"))</f>
        <v/>
      </c>
      <c r="B131" s="21" t="n"/>
      <c r="C131" s="21" t="n"/>
      <c r="D131" s="21" t="n"/>
      <c r="E131" s="21" t="n"/>
      <c r="F131" s="21" t="n"/>
      <c r="G131" s="21" t="n"/>
      <c r="H131" s="21" t="n"/>
      <c r="I131" s="21" t="n"/>
      <c r="J131" s="21" t="n"/>
      <c r="K131" s="21" t="n"/>
      <c r="L131" s="21" t="n"/>
      <c r="M131" s="21" t="n"/>
      <c r="N131" s="21" t="n"/>
      <c r="O131" s="21" t="n"/>
      <c r="P131" s="21" t="n"/>
      <c r="Q131" s="21" t="n"/>
      <c r="R131" s="21" t="n"/>
      <c r="S131" s="20">
        <f>IF(B131="","",IF(OR(M131="Yes",K131="Yes",I131="Customers",I131="Both"),"High",IF(L131="Yes","Medium","Low")))</f>
        <v/>
      </c>
      <c r="T131" s="21" t="n"/>
      <c r="U131" s="21" t="n"/>
      <c r="V131" s="22" t="n"/>
      <c r="W131" s="23">
        <f>IF(OR(B131="",V131=""),"",V131+IF(S131="High",182,365))</f>
        <v/>
      </c>
      <c r="X131" s="21" t="n"/>
    </row>
    <row r="132">
      <c r="A132" s="20">
        <f>IF(B132="","","AI-"&amp;TEXT(128,"000"))</f>
        <v/>
      </c>
      <c r="B132" s="21" t="n"/>
      <c r="C132" s="21" t="n"/>
      <c r="D132" s="21" t="n"/>
      <c r="E132" s="21" t="n"/>
      <c r="F132" s="21" t="n"/>
      <c r="G132" s="21" t="n"/>
      <c r="H132" s="21" t="n"/>
      <c r="I132" s="21" t="n"/>
      <c r="J132" s="21" t="n"/>
      <c r="K132" s="21" t="n"/>
      <c r="L132" s="21" t="n"/>
      <c r="M132" s="21" t="n"/>
      <c r="N132" s="21" t="n"/>
      <c r="O132" s="21" t="n"/>
      <c r="P132" s="21" t="n"/>
      <c r="Q132" s="21" t="n"/>
      <c r="R132" s="21" t="n"/>
      <c r="S132" s="20">
        <f>IF(B132="","",IF(OR(M132="Yes",K132="Yes",I132="Customers",I132="Both"),"High",IF(L132="Yes","Medium","Low")))</f>
        <v/>
      </c>
      <c r="T132" s="21" t="n"/>
      <c r="U132" s="21" t="n"/>
      <c r="V132" s="22" t="n"/>
      <c r="W132" s="23">
        <f>IF(OR(B132="",V132=""),"",V132+IF(S132="High",182,365))</f>
        <v/>
      </c>
      <c r="X132" s="21" t="n"/>
    </row>
    <row r="133">
      <c r="A133" s="20">
        <f>IF(B133="","","AI-"&amp;TEXT(129,"000"))</f>
        <v/>
      </c>
      <c r="B133" s="21" t="n"/>
      <c r="C133" s="21" t="n"/>
      <c r="D133" s="21" t="n"/>
      <c r="E133" s="21" t="n"/>
      <c r="F133" s="21" t="n"/>
      <c r="G133" s="21" t="n"/>
      <c r="H133" s="21" t="n"/>
      <c r="I133" s="21" t="n"/>
      <c r="J133" s="21" t="n"/>
      <c r="K133" s="21" t="n"/>
      <c r="L133" s="21" t="n"/>
      <c r="M133" s="21" t="n"/>
      <c r="N133" s="21" t="n"/>
      <c r="O133" s="21" t="n"/>
      <c r="P133" s="21" t="n"/>
      <c r="Q133" s="21" t="n"/>
      <c r="R133" s="21" t="n"/>
      <c r="S133" s="20">
        <f>IF(B133="","",IF(OR(M133="Yes",K133="Yes",I133="Customers",I133="Both"),"High",IF(L133="Yes","Medium","Low")))</f>
        <v/>
      </c>
      <c r="T133" s="21" t="n"/>
      <c r="U133" s="21" t="n"/>
      <c r="V133" s="22" t="n"/>
      <c r="W133" s="23">
        <f>IF(OR(B133="",V133=""),"",V133+IF(S133="High",182,365))</f>
        <v/>
      </c>
      <c r="X133" s="21" t="n"/>
    </row>
    <row r="134">
      <c r="A134" s="20">
        <f>IF(B134="","","AI-"&amp;TEXT(130,"000"))</f>
        <v/>
      </c>
      <c r="B134" s="21" t="n"/>
      <c r="C134" s="21" t="n"/>
      <c r="D134" s="21" t="n"/>
      <c r="E134" s="21" t="n"/>
      <c r="F134" s="21" t="n"/>
      <c r="G134" s="21" t="n"/>
      <c r="H134" s="21" t="n"/>
      <c r="I134" s="21" t="n"/>
      <c r="J134" s="21" t="n"/>
      <c r="K134" s="21" t="n"/>
      <c r="L134" s="21" t="n"/>
      <c r="M134" s="21" t="n"/>
      <c r="N134" s="21" t="n"/>
      <c r="O134" s="21" t="n"/>
      <c r="P134" s="21" t="n"/>
      <c r="Q134" s="21" t="n"/>
      <c r="R134" s="21" t="n"/>
      <c r="S134" s="20">
        <f>IF(B134="","",IF(OR(M134="Yes",K134="Yes",I134="Customers",I134="Both"),"High",IF(L134="Yes","Medium","Low")))</f>
        <v/>
      </c>
      <c r="T134" s="21" t="n"/>
      <c r="U134" s="21" t="n"/>
      <c r="V134" s="22" t="n"/>
      <c r="W134" s="23">
        <f>IF(OR(B134="",V134=""),"",V134+IF(S134="High",182,365))</f>
        <v/>
      </c>
      <c r="X134" s="21" t="n"/>
    </row>
    <row r="135">
      <c r="A135" s="20">
        <f>IF(B135="","","AI-"&amp;TEXT(131,"000"))</f>
        <v/>
      </c>
      <c r="B135" s="21" t="n"/>
      <c r="C135" s="21" t="n"/>
      <c r="D135" s="21" t="n"/>
      <c r="E135" s="21" t="n"/>
      <c r="F135" s="21" t="n"/>
      <c r="G135" s="21" t="n"/>
      <c r="H135" s="21" t="n"/>
      <c r="I135" s="21" t="n"/>
      <c r="J135" s="21" t="n"/>
      <c r="K135" s="21" t="n"/>
      <c r="L135" s="21" t="n"/>
      <c r="M135" s="21" t="n"/>
      <c r="N135" s="21" t="n"/>
      <c r="O135" s="21" t="n"/>
      <c r="P135" s="21" t="n"/>
      <c r="Q135" s="21" t="n"/>
      <c r="R135" s="21" t="n"/>
      <c r="S135" s="20">
        <f>IF(B135="","",IF(OR(M135="Yes",K135="Yes",I135="Customers",I135="Both"),"High",IF(L135="Yes","Medium","Low")))</f>
        <v/>
      </c>
      <c r="T135" s="21" t="n"/>
      <c r="U135" s="21" t="n"/>
      <c r="V135" s="22" t="n"/>
      <c r="W135" s="23">
        <f>IF(OR(B135="",V135=""),"",V135+IF(S135="High",182,365))</f>
        <v/>
      </c>
      <c r="X135" s="21" t="n"/>
    </row>
    <row r="136">
      <c r="A136" s="20">
        <f>IF(B136="","","AI-"&amp;TEXT(132,"000"))</f>
        <v/>
      </c>
      <c r="B136" s="21" t="n"/>
      <c r="C136" s="21" t="n"/>
      <c r="D136" s="21" t="n"/>
      <c r="E136" s="21" t="n"/>
      <c r="F136" s="21" t="n"/>
      <c r="G136" s="21" t="n"/>
      <c r="H136" s="21" t="n"/>
      <c r="I136" s="21" t="n"/>
      <c r="J136" s="21" t="n"/>
      <c r="K136" s="21" t="n"/>
      <c r="L136" s="21" t="n"/>
      <c r="M136" s="21" t="n"/>
      <c r="N136" s="21" t="n"/>
      <c r="O136" s="21" t="n"/>
      <c r="P136" s="21" t="n"/>
      <c r="Q136" s="21" t="n"/>
      <c r="R136" s="21" t="n"/>
      <c r="S136" s="20">
        <f>IF(B136="","",IF(OR(M136="Yes",K136="Yes",I136="Customers",I136="Both"),"High",IF(L136="Yes","Medium","Low")))</f>
        <v/>
      </c>
      <c r="T136" s="21" t="n"/>
      <c r="U136" s="21" t="n"/>
      <c r="V136" s="22" t="n"/>
      <c r="W136" s="23">
        <f>IF(OR(B136="",V136=""),"",V136+IF(S136="High",182,365))</f>
        <v/>
      </c>
      <c r="X136" s="21" t="n"/>
    </row>
    <row r="137">
      <c r="A137" s="20">
        <f>IF(B137="","","AI-"&amp;TEXT(133,"000"))</f>
        <v/>
      </c>
      <c r="B137" s="21" t="n"/>
      <c r="C137" s="21" t="n"/>
      <c r="D137" s="21" t="n"/>
      <c r="E137" s="21" t="n"/>
      <c r="F137" s="21" t="n"/>
      <c r="G137" s="21" t="n"/>
      <c r="H137" s="21" t="n"/>
      <c r="I137" s="21" t="n"/>
      <c r="J137" s="21" t="n"/>
      <c r="K137" s="21" t="n"/>
      <c r="L137" s="21" t="n"/>
      <c r="M137" s="21" t="n"/>
      <c r="N137" s="21" t="n"/>
      <c r="O137" s="21" t="n"/>
      <c r="P137" s="21" t="n"/>
      <c r="Q137" s="21" t="n"/>
      <c r="R137" s="21" t="n"/>
      <c r="S137" s="20">
        <f>IF(B137="","",IF(OR(M137="Yes",K137="Yes",I137="Customers",I137="Both"),"High",IF(L137="Yes","Medium","Low")))</f>
        <v/>
      </c>
      <c r="T137" s="21" t="n"/>
      <c r="U137" s="21" t="n"/>
      <c r="V137" s="22" t="n"/>
      <c r="W137" s="23">
        <f>IF(OR(B137="",V137=""),"",V137+IF(S137="High",182,365))</f>
        <v/>
      </c>
      <c r="X137" s="21" t="n"/>
    </row>
    <row r="138">
      <c r="A138" s="20">
        <f>IF(B138="","","AI-"&amp;TEXT(134,"000"))</f>
        <v/>
      </c>
      <c r="B138" s="21" t="n"/>
      <c r="C138" s="21" t="n"/>
      <c r="D138" s="21" t="n"/>
      <c r="E138" s="21" t="n"/>
      <c r="F138" s="21" t="n"/>
      <c r="G138" s="21" t="n"/>
      <c r="H138" s="21" t="n"/>
      <c r="I138" s="21" t="n"/>
      <c r="J138" s="21" t="n"/>
      <c r="K138" s="21" t="n"/>
      <c r="L138" s="21" t="n"/>
      <c r="M138" s="21" t="n"/>
      <c r="N138" s="21" t="n"/>
      <c r="O138" s="21" t="n"/>
      <c r="P138" s="21" t="n"/>
      <c r="Q138" s="21" t="n"/>
      <c r="R138" s="21" t="n"/>
      <c r="S138" s="20">
        <f>IF(B138="","",IF(OR(M138="Yes",K138="Yes",I138="Customers",I138="Both"),"High",IF(L138="Yes","Medium","Low")))</f>
        <v/>
      </c>
      <c r="T138" s="21" t="n"/>
      <c r="U138" s="21" t="n"/>
      <c r="V138" s="22" t="n"/>
      <c r="W138" s="23">
        <f>IF(OR(B138="",V138=""),"",V138+IF(S138="High",182,365))</f>
        <v/>
      </c>
      <c r="X138" s="21" t="n"/>
    </row>
    <row r="139">
      <c r="A139" s="20">
        <f>IF(B139="","","AI-"&amp;TEXT(135,"000"))</f>
        <v/>
      </c>
      <c r="B139" s="21" t="n"/>
      <c r="C139" s="21" t="n"/>
      <c r="D139" s="21" t="n"/>
      <c r="E139" s="21" t="n"/>
      <c r="F139" s="21" t="n"/>
      <c r="G139" s="21" t="n"/>
      <c r="H139" s="21" t="n"/>
      <c r="I139" s="21" t="n"/>
      <c r="J139" s="21" t="n"/>
      <c r="K139" s="21" t="n"/>
      <c r="L139" s="21" t="n"/>
      <c r="M139" s="21" t="n"/>
      <c r="N139" s="21" t="n"/>
      <c r="O139" s="21" t="n"/>
      <c r="P139" s="21" t="n"/>
      <c r="Q139" s="21" t="n"/>
      <c r="R139" s="21" t="n"/>
      <c r="S139" s="20">
        <f>IF(B139="","",IF(OR(M139="Yes",K139="Yes",I139="Customers",I139="Both"),"High",IF(L139="Yes","Medium","Low")))</f>
        <v/>
      </c>
      <c r="T139" s="21" t="n"/>
      <c r="U139" s="21" t="n"/>
      <c r="V139" s="22" t="n"/>
      <c r="W139" s="23">
        <f>IF(OR(B139="",V139=""),"",V139+IF(S139="High",182,365))</f>
        <v/>
      </c>
      <c r="X139" s="21" t="n"/>
    </row>
    <row r="140">
      <c r="A140" s="20">
        <f>IF(B140="","","AI-"&amp;TEXT(136,"000"))</f>
        <v/>
      </c>
      <c r="B140" s="21" t="n"/>
      <c r="C140" s="21" t="n"/>
      <c r="D140" s="21" t="n"/>
      <c r="E140" s="21" t="n"/>
      <c r="F140" s="21" t="n"/>
      <c r="G140" s="21" t="n"/>
      <c r="H140" s="21" t="n"/>
      <c r="I140" s="21" t="n"/>
      <c r="J140" s="21" t="n"/>
      <c r="K140" s="21" t="n"/>
      <c r="L140" s="21" t="n"/>
      <c r="M140" s="21" t="n"/>
      <c r="N140" s="21" t="n"/>
      <c r="O140" s="21" t="n"/>
      <c r="P140" s="21" t="n"/>
      <c r="Q140" s="21" t="n"/>
      <c r="R140" s="21" t="n"/>
      <c r="S140" s="20">
        <f>IF(B140="","",IF(OR(M140="Yes",K140="Yes",I140="Customers",I140="Both"),"High",IF(L140="Yes","Medium","Low")))</f>
        <v/>
      </c>
      <c r="T140" s="21" t="n"/>
      <c r="U140" s="21" t="n"/>
      <c r="V140" s="22" t="n"/>
      <c r="W140" s="23">
        <f>IF(OR(B140="",V140=""),"",V140+IF(S140="High",182,365))</f>
        <v/>
      </c>
      <c r="X140" s="21" t="n"/>
    </row>
    <row r="141">
      <c r="A141" s="20">
        <f>IF(B141="","","AI-"&amp;TEXT(137,"000"))</f>
        <v/>
      </c>
      <c r="B141" s="21" t="n"/>
      <c r="C141" s="21" t="n"/>
      <c r="D141" s="21" t="n"/>
      <c r="E141" s="21" t="n"/>
      <c r="F141" s="21" t="n"/>
      <c r="G141" s="21" t="n"/>
      <c r="H141" s="21" t="n"/>
      <c r="I141" s="21" t="n"/>
      <c r="J141" s="21" t="n"/>
      <c r="K141" s="21" t="n"/>
      <c r="L141" s="21" t="n"/>
      <c r="M141" s="21" t="n"/>
      <c r="N141" s="21" t="n"/>
      <c r="O141" s="21" t="n"/>
      <c r="P141" s="21" t="n"/>
      <c r="Q141" s="21" t="n"/>
      <c r="R141" s="21" t="n"/>
      <c r="S141" s="20">
        <f>IF(B141="","",IF(OR(M141="Yes",K141="Yes",I141="Customers",I141="Both"),"High",IF(L141="Yes","Medium","Low")))</f>
        <v/>
      </c>
      <c r="T141" s="21" t="n"/>
      <c r="U141" s="21" t="n"/>
      <c r="V141" s="22" t="n"/>
      <c r="W141" s="23">
        <f>IF(OR(B141="",V141=""),"",V141+IF(S141="High",182,365))</f>
        <v/>
      </c>
      <c r="X141" s="21" t="n"/>
    </row>
    <row r="142">
      <c r="A142" s="20">
        <f>IF(B142="","","AI-"&amp;TEXT(138,"000"))</f>
        <v/>
      </c>
      <c r="B142" s="21" t="n"/>
      <c r="C142" s="21" t="n"/>
      <c r="D142" s="21" t="n"/>
      <c r="E142" s="21" t="n"/>
      <c r="F142" s="21" t="n"/>
      <c r="G142" s="21" t="n"/>
      <c r="H142" s="21" t="n"/>
      <c r="I142" s="21" t="n"/>
      <c r="J142" s="21" t="n"/>
      <c r="K142" s="21" t="n"/>
      <c r="L142" s="21" t="n"/>
      <c r="M142" s="21" t="n"/>
      <c r="N142" s="21" t="n"/>
      <c r="O142" s="21" t="n"/>
      <c r="P142" s="21" t="n"/>
      <c r="Q142" s="21" t="n"/>
      <c r="R142" s="21" t="n"/>
      <c r="S142" s="20">
        <f>IF(B142="","",IF(OR(M142="Yes",K142="Yes",I142="Customers",I142="Both"),"High",IF(L142="Yes","Medium","Low")))</f>
        <v/>
      </c>
      <c r="T142" s="21" t="n"/>
      <c r="U142" s="21" t="n"/>
      <c r="V142" s="22" t="n"/>
      <c r="W142" s="23">
        <f>IF(OR(B142="",V142=""),"",V142+IF(S142="High",182,365))</f>
        <v/>
      </c>
      <c r="X142" s="21" t="n"/>
    </row>
    <row r="143">
      <c r="A143" s="20">
        <f>IF(B143="","","AI-"&amp;TEXT(139,"000"))</f>
        <v/>
      </c>
      <c r="B143" s="21" t="n"/>
      <c r="C143" s="21" t="n"/>
      <c r="D143" s="21" t="n"/>
      <c r="E143" s="21" t="n"/>
      <c r="F143" s="21" t="n"/>
      <c r="G143" s="21" t="n"/>
      <c r="H143" s="21" t="n"/>
      <c r="I143" s="21" t="n"/>
      <c r="J143" s="21" t="n"/>
      <c r="K143" s="21" t="n"/>
      <c r="L143" s="21" t="n"/>
      <c r="M143" s="21" t="n"/>
      <c r="N143" s="21" t="n"/>
      <c r="O143" s="21" t="n"/>
      <c r="P143" s="21" t="n"/>
      <c r="Q143" s="21" t="n"/>
      <c r="R143" s="21" t="n"/>
      <c r="S143" s="20">
        <f>IF(B143="","",IF(OR(M143="Yes",K143="Yes",I143="Customers",I143="Both"),"High",IF(L143="Yes","Medium","Low")))</f>
        <v/>
      </c>
      <c r="T143" s="21" t="n"/>
      <c r="U143" s="21" t="n"/>
      <c r="V143" s="22" t="n"/>
      <c r="W143" s="23">
        <f>IF(OR(B143="",V143=""),"",V143+IF(S143="High",182,365))</f>
        <v/>
      </c>
      <c r="X143" s="21" t="n"/>
    </row>
    <row r="144">
      <c r="A144" s="20">
        <f>IF(B144="","","AI-"&amp;TEXT(140,"000"))</f>
        <v/>
      </c>
      <c r="B144" s="21" t="n"/>
      <c r="C144" s="21" t="n"/>
      <c r="D144" s="21" t="n"/>
      <c r="E144" s="21" t="n"/>
      <c r="F144" s="21" t="n"/>
      <c r="G144" s="21" t="n"/>
      <c r="H144" s="21" t="n"/>
      <c r="I144" s="21" t="n"/>
      <c r="J144" s="21" t="n"/>
      <c r="K144" s="21" t="n"/>
      <c r="L144" s="21" t="n"/>
      <c r="M144" s="21" t="n"/>
      <c r="N144" s="21" t="n"/>
      <c r="O144" s="21" t="n"/>
      <c r="P144" s="21" t="n"/>
      <c r="Q144" s="21" t="n"/>
      <c r="R144" s="21" t="n"/>
      <c r="S144" s="20">
        <f>IF(B144="","",IF(OR(M144="Yes",K144="Yes",I144="Customers",I144="Both"),"High",IF(L144="Yes","Medium","Low")))</f>
        <v/>
      </c>
      <c r="T144" s="21" t="n"/>
      <c r="U144" s="21" t="n"/>
      <c r="V144" s="22" t="n"/>
      <c r="W144" s="23">
        <f>IF(OR(B144="",V144=""),"",V144+IF(S144="High",182,365))</f>
        <v/>
      </c>
      <c r="X144" s="21" t="n"/>
    </row>
    <row r="145">
      <c r="A145" s="20">
        <f>IF(B145="","","AI-"&amp;TEXT(141,"000"))</f>
        <v/>
      </c>
      <c r="B145" s="21" t="n"/>
      <c r="C145" s="21" t="n"/>
      <c r="D145" s="21" t="n"/>
      <c r="E145" s="21" t="n"/>
      <c r="F145" s="21" t="n"/>
      <c r="G145" s="21" t="n"/>
      <c r="H145" s="21" t="n"/>
      <c r="I145" s="21" t="n"/>
      <c r="J145" s="21" t="n"/>
      <c r="K145" s="21" t="n"/>
      <c r="L145" s="21" t="n"/>
      <c r="M145" s="21" t="n"/>
      <c r="N145" s="21" t="n"/>
      <c r="O145" s="21" t="n"/>
      <c r="P145" s="21" t="n"/>
      <c r="Q145" s="21" t="n"/>
      <c r="R145" s="21" t="n"/>
      <c r="S145" s="20">
        <f>IF(B145="","",IF(OR(M145="Yes",K145="Yes",I145="Customers",I145="Both"),"High",IF(L145="Yes","Medium","Low")))</f>
        <v/>
      </c>
      <c r="T145" s="21" t="n"/>
      <c r="U145" s="21" t="n"/>
      <c r="V145" s="22" t="n"/>
      <c r="W145" s="23">
        <f>IF(OR(B145="",V145=""),"",V145+IF(S145="High",182,365))</f>
        <v/>
      </c>
      <c r="X145" s="21" t="n"/>
    </row>
    <row r="146">
      <c r="A146" s="20">
        <f>IF(B146="","","AI-"&amp;TEXT(142,"000"))</f>
        <v/>
      </c>
      <c r="B146" s="21" t="n"/>
      <c r="C146" s="21" t="n"/>
      <c r="D146" s="21" t="n"/>
      <c r="E146" s="21" t="n"/>
      <c r="F146" s="21" t="n"/>
      <c r="G146" s="21" t="n"/>
      <c r="H146" s="21" t="n"/>
      <c r="I146" s="21" t="n"/>
      <c r="J146" s="21" t="n"/>
      <c r="K146" s="21" t="n"/>
      <c r="L146" s="21" t="n"/>
      <c r="M146" s="21" t="n"/>
      <c r="N146" s="21" t="n"/>
      <c r="O146" s="21" t="n"/>
      <c r="P146" s="21" t="n"/>
      <c r="Q146" s="21" t="n"/>
      <c r="R146" s="21" t="n"/>
      <c r="S146" s="20">
        <f>IF(B146="","",IF(OR(M146="Yes",K146="Yes",I146="Customers",I146="Both"),"High",IF(L146="Yes","Medium","Low")))</f>
        <v/>
      </c>
      <c r="T146" s="21" t="n"/>
      <c r="U146" s="21" t="n"/>
      <c r="V146" s="22" t="n"/>
      <c r="W146" s="23">
        <f>IF(OR(B146="",V146=""),"",V146+IF(S146="High",182,365))</f>
        <v/>
      </c>
      <c r="X146" s="21" t="n"/>
    </row>
    <row r="147">
      <c r="A147" s="20">
        <f>IF(B147="","","AI-"&amp;TEXT(143,"000"))</f>
        <v/>
      </c>
      <c r="B147" s="21" t="n"/>
      <c r="C147" s="21" t="n"/>
      <c r="D147" s="21" t="n"/>
      <c r="E147" s="21" t="n"/>
      <c r="F147" s="21" t="n"/>
      <c r="G147" s="21" t="n"/>
      <c r="H147" s="21" t="n"/>
      <c r="I147" s="21" t="n"/>
      <c r="J147" s="21" t="n"/>
      <c r="K147" s="21" t="n"/>
      <c r="L147" s="21" t="n"/>
      <c r="M147" s="21" t="n"/>
      <c r="N147" s="21" t="n"/>
      <c r="O147" s="21" t="n"/>
      <c r="P147" s="21" t="n"/>
      <c r="Q147" s="21" t="n"/>
      <c r="R147" s="21" t="n"/>
      <c r="S147" s="20">
        <f>IF(B147="","",IF(OR(M147="Yes",K147="Yes",I147="Customers",I147="Both"),"High",IF(L147="Yes","Medium","Low")))</f>
        <v/>
      </c>
      <c r="T147" s="21" t="n"/>
      <c r="U147" s="21" t="n"/>
      <c r="V147" s="22" t="n"/>
      <c r="W147" s="23">
        <f>IF(OR(B147="",V147=""),"",V147+IF(S147="High",182,365))</f>
        <v/>
      </c>
      <c r="X147" s="21" t="n"/>
    </row>
    <row r="148">
      <c r="A148" s="20">
        <f>IF(B148="","","AI-"&amp;TEXT(144,"000"))</f>
        <v/>
      </c>
      <c r="B148" s="21" t="n"/>
      <c r="C148" s="21" t="n"/>
      <c r="D148" s="21" t="n"/>
      <c r="E148" s="21" t="n"/>
      <c r="F148" s="21" t="n"/>
      <c r="G148" s="21" t="n"/>
      <c r="H148" s="21" t="n"/>
      <c r="I148" s="21" t="n"/>
      <c r="J148" s="21" t="n"/>
      <c r="K148" s="21" t="n"/>
      <c r="L148" s="21" t="n"/>
      <c r="M148" s="21" t="n"/>
      <c r="N148" s="21" t="n"/>
      <c r="O148" s="21" t="n"/>
      <c r="P148" s="21" t="n"/>
      <c r="Q148" s="21" t="n"/>
      <c r="R148" s="21" t="n"/>
      <c r="S148" s="20">
        <f>IF(B148="","",IF(OR(M148="Yes",K148="Yes",I148="Customers",I148="Both"),"High",IF(L148="Yes","Medium","Low")))</f>
        <v/>
      </c>
      <c r="T148" s="21" t="n"/>
      <c r="U148" s="21" t="n"/>
      <c r="V148" s="22" t="n"/>
      <c r="W148" s="23">
        <f>IF(OR(B148="",V148=""),"",V148+IF(S148="High",182,365))</f>
        <v/>
      </c>
      <c r="X148" s="21" t="n"/>
    </row>
    <row r="149">
      <c r="A149" s="20">
        <f>IF(B149="","","AI-"&amp;TEXT(145,"000"))</f>
        <v/>
      </c>
      <c r="B149" s="21" t="n"/>
      <c r="C149" s="21" t="n"/>
      <c r="D149" s="21" t="n"/>
      <c r="E149" s="21" t="n"/>
      <c r="F149" s="21" t="n"/>
      <c r="G149" s="21" t="n"/>
      <c r="H149" s="21" t="n"/>
      <c r="I149" s="21" t="n"/>
      <c r="J149" s="21" t="n"/>
      <c r="K149" s="21" t="n"/>
      <c r="L149" s="21" t="n"/>
      <c r="M149" s="21" t="n"/>
      <c r="N149" s="21" t="n"/>
      <c r="O149" s="21" t="n"/>
      <c r="P149" s="21" t="n"/>
      <c r="Q149" s="21" t="n"/>
      <c r="R149" s="21" t="n"/>
      <c r="S149" s="20">
        <f>IF(B149="","",IF(OR(M149="Yes",K149="Yes",I149="Customers",I149="Both"),"High",IF(L149="Yes","Medium","Low")))</f>
        <v/>
      </c>
      <c r="T149" s="21" t="n"/>
      <c r="U149" s="21" t="n"/>
      <c r="V149" s="22" t="n"/>
      <c r="W149" s="23">
        <f>IF(OR(B149="",V149=""),"",V149+IF(S149="High",182,365))</f>
        <v/>
      </c>
      <c r="X149" s="21" t="n"/>
    </row>
    <row r="150">
      <c r="A150" s="20">
        <f>IF(B150="","","AI-"&amp;TEXT(146,"000"))</f>
        <v/>
      </c>
      <c r="B150" s="21" t="n"/>
      <c r="C150" s="21" t="n"/>
      <c r="D150" s="21" t="n"/>
      <c r="E150" s="21" t="n"/>
      <c r="F150" s="21" t="n"/>
      <c r="G150" s="21" t="n"/>
      <c r="H150" s="21" t="n"/>
      <c r="I150" s="21" t="n"/>
      <c r="J150" s="21" t="n"/>
      <c r="K150" s="21" t="n"/>
      <c r="L150" s="21" t="n"/>
      <c r="M150" s="21" t="n"/>
      <c r="N150" s="21" t="n"/>
      <c r="O150" s="21" t="n"/>
      <c r="P150" s="21" t="n"/>
      <c r="Q150" s="21" t="n"/>
      <c r="R150" s="21" t="n"/>
      <c r="S150" s="20">
        <f>IF(B150="","",IF(OR(M150="Yes",K150="Yes",I150="Customers",I150="Both"),"High",IF(L150="Yes","Medium","Low")))</f>
        <v/>
      </c>
      <c r="T150" s="21" t="n"/>
      <c r="U150" s="21" t="n"/>
      <c r="V150" s="22" t="n"/>
      <c r="W150" s="23">
        <f>IF(OR(B150="",V150=""),"",V150+IF(S150="High",182,365))</f>
        <v/>
      </c>
      <c r="X150" s="21" t="n"/>
    </row>
    <row r="151">
      <c r="A151" s="20">
        <f>IF(B151="","","AI-"&amp;TEXT(147,"000"))</f>
        <v/>
      </c>
      <c r="B151" s="21" t="n"/>
      <c r="C151" s="21" t="n"/>
      <c r="D151" s="21" t="n"/>
      <c r="E151" s="21" t="n"/>
      <c r="F151" s="21" t="n"/>
      <c r="G151" s="21" t="n"/>
      <c r="H151" s="21" t="n"/>
      <c r="I151" s="21" t="n"/>
      <c r="J151" s="21" t="n"/>
      <c r="K151" s="21" t="n"/>
      <c r="L151" s="21" t="n"/>
      <c r="M151" s="21" t="n"/>
      <c r="N151" s="21" t="n"/>
      <c r="O151" s="21" t="n"/>
      <c r="P151" s="21" t="n"/>
      <c r="Q151" s="21" t="n"/>
      <c r="R151" s="21" t="n"/>
      <c r="S151" s="20">
        <f>IF(B151="","",IF(OR(M151="Yes",K151="Yes",I151="Customers",I151="Both"),"High",IF(L151="Yes","Medium","Low")))</f>
        <v/>
      </c>
      <c r="T151" s="21" t="n"/>
      <c r="U151" s="21" t="n"/>
      <c r="V151" s="22" t="n"/>
      <c r="W151" s="23">
        <f>IF(OR(B151="",V151=""),"",V151+IF(S151="High",182,365))</f>
        <v/>
      </c>
      <c r="X151" s="21" t="n"/>
    </row>
    <row r="152">
      <c r="A152" s="20">
        <f>IF(B152="","","AI-"&amp;TEXT(148,"000"))</f>
        <v/>
      </c>
      <c r="B152" s="21" t="n"/>
      <c r="C152" s="21" t="n"/>
      <c r="D152" s="21" t="n"/>
      <c r="E152" s="21" t="n"/>
      <c r="F152" s="21" t="n"/>
      <c r="G152" s="21" t="n"/>
      <c r="H152" s="21" t="n"/>
      <c r="I152" s="21" t="n"/>
      <c r="J152" s="21" t="n"/>
      <c r="K152" s="21" t="n"/>
      <c r="L152" s="21" t="n"/>
      <c r="M152" s="21" t="n"/>
      <c r="N152" s="21" t="n"/>
      <c r="O152" s="21" t="n"/>
      <c r="P152" s="21" t="n"/>
      <c r="Q152" s="21" t="n"/>
      <c r="R152" s="21" t="n"/>
      <c r="S152" s="20">
        <f>IF(B152="","",IF(OR(M152="Yes",K152="Yes",I152="Customers",I152="Both"),"High",IF(L152="Yes","Medium","Low")))</f>
        <v/>
      </c>
      <c r="T152" s="21" t="n"/>
      <c r="U152" s="21" t="n"/>
      <c r="V152" s="22" t="n"/>
      <c r="W152" s="23">
        <f>IF(OR(B152="",V152=""),"",V152+IF(S152="High",182,365))</f>
        <v/>
      </c>
      <c r="X152" s="21" t="n"/>
    </row>
    <row r="153">
      <c r="A153" s="20">
        <f>IF(B153="","","AI-"&amp;TEXT(149,"000"))</f>
        <v/>
      </c>
      <c r="B153" s="21" t="n"/>
      <c r="C153" s="21" t="n"/>
      <c r="D153" s="21" t="n"/>
      <c r="E153" s="21" t="n"/>
      <c r="F153" s="21" t="n"/>
      <c r="G153" s="21" t="n"/>
      <c r="H153" s="21" t="n"/>
      <c r="I153" s="21" t="n"/>
      <c r="J153" s="21" t="n"/>
      <c r="K153" s="21" t="n"/>
      <c r="L153" s="21" t="n"/>
      <c r="M153" s="21" t="n"/>
      <c r="N153" s="21" t="n"/>
      <c r="O153" s="21" t="n"/>
      <c r="P153" s="21" t="n"/>
      <c r="Q153" s="21" t="n"/>
      <c r="R153" s="21" t="n"/>
      <c r="S153" s="20">
        <f>IF(B153="","",IF(OR(M153="Yes",K153="Yes",I153="Customers",I153="Both"),"High",IF(L153="Yes","Medium","Low")))</f>
        <v/>
      </c>
      <c r="T153" s="21" t="n"/>
      <c r="U153" s="21" t="n"/>
      <c r="V153" s="22" t="n"/>
      <c r="W153" s="23">
        <f>IF(OR(B153="",V153=""),"",V153+IF(S153="High",182,365))</f>
        <v/>
      </c>
      <c r="X153" s="21" t="n"/>
    </row>
    <row r="154">
      <c r="A154" s="20">
        <f>IF(B154="","","AI-"&amp;TEXT(150,"000"))</f>
        <v/>
      </c>
      <c r="B154" s="21" t="n"/>
      <c r="C154" s="21" t="n"/>
      <c r="D154" s="21" t="n"/>
      <c r="E154" s="21" t="n"/>
      <c r="F154" s="21" t="n"/>
      <c r="G154" s="21" t="n"/>
      <c r="H154" s="21" t="n"/>
      <c r="I154" s="21" t="n"/>
      <c r="J154" s="21" t="n"/>
      <c r="K154" s="21" t="n"/>
      <c r="L154" s="21" t="n"/>
      <c r="M154" s="21" t="n"/>
      <c r="N154" s="21" t="n"/>
      <c r="O154" s="21" t="n"/>
      <c r="P154" s="21" t="n"/>
      <c r="Q154" s="21" t="n"/>
      <c r="R154" s="21" t="n"/>
      <c r="S154" s="20">
        <f>IF(B154="","",IF(OR(M154="Yes",K154="Yes",I154="Customers",I154="Both"),"High",IF(L154="Yes","Medium","Low")))</f>
        <v/>
      </c>
      <c r="T154" s="21" t="n"/>
      <c r="U154" s="21" t="n"/>
      <c r="V154" s="22" t="n"/>
      <c r="W154" s="23">
        <f>IF(OR(B154="",V154=""),"",V154+IF(S154="High",182,365))</f>
        <v/>
      </c>
      <c r="X154" s="21" t="n"/>
    </row>
  </sheetData>
  <autoFilter ref="A4:X154"/>
  <conditionalFormatting sqref="S5:S154">
    <cfRule type="expression" priority="1" dxfId="0">
      <formula>$S5="High"</formula>
    </cfRule>
    <cfRule type="expression" priority="2" dxfId="1">
      <formula>$S5="Medium"</formula>
    </cfRule>
    <cfRule type="expression" priority="3" dxfId="2">
      <formula>$S5="Low"</formula>
    </cfRule>
  </conditionalFormatting>
  <conditionalFormatting sqref="W5:W154">
    <cfRule type="expression" priority="4" dxfId="3">
      <formula>AND(W5&lt;&gt;"",W5&lt;TODAY())</formula>
    </cfRule>
  </conditionalFormatting>
  <dataValidations count="10">
    <dataValidation sqref="D5:D154" showDropDown="0" showInputMessage="0" showErrorMessage="0" allowBlank="1" type="list">
      <formula1>"Built in-house,Third-party SaaS tool,AI feature in existing software,Public chatbot / GenAI tool,Open-source model,API / model provider"</formula1>
    </dataValidation>
    <dataValidation sqref="I5:I154" showDropDown="0" showInputMessage="0" showErrorMessage="0" allowBlank="1" type="list">
      <formula1>"Internal staff,Customers,Both"</formula1>
    </dataValidation>
    <dataValidation sqref="K5:K154" showDropDown="0" showInputMessage="0" showErrorMessage="0" allowBlank="1" type="list">
      <formula1>"Yes,No"</formula1>
    </dataValidation>
    <dataValidation sqref="L5:L154" showDropDown="0" showInputMessage="0" showErrorMessage="0" allowBlank="1" type="list">
      <formula1>"Yes,No"</formula1>
    </dataValidation>
    <dataValidation sqref="M5:M154" showDropDown="0" showInputMessage="0" showErrorMessage="0" allowBlank="1" type="list">
      <formula1>"Yes,No"</formula1>
    </dataValidation>
    <dataValidation sqref="N5:N154" showDropDown="0" showInputMessage="0" showErrorMessage="0" allowBlank="1" type="list">
      <formula1>"Yes,No"</formula1>
    </dataValidation>
    <dataValidation sqref="T5:T154" showDropDown="0" showInputMessage="0" showErrorMessage="0" allowBlank="1" type="list">
      <formula1>"Yes,No"</formula1>
    </dataValidation>
    <dataValidation sqref="O5:O154" showDropDown="0" showInputMessage="0" showErrorMessage="0" allowBlank="1" type="list">
      <formula1>"Yes,No,Unknown,Not applicable"</formula1>
    </dataValidation>
    <dataValidation sqref="Q5:Q154" showDropDown="0" showInputMessage="0" showErrorMessage="0" allowBlank="1" type="list">
      <formula1>"Prohibited,High-risk,Limited risk (transparency),Minimal risk,Not applicable,To be assessed"</formula1>
    </dataValidation>
    <dataValidation sqref="U5:U154" showDropDown="0" showInputMessage="0" showErrorMessage="0" allowBlank="1" type="list">
      <formula1>"Discovered - not reviewed,Under review,Approved,Approved with conditions,Prohibited,Retired"</formula1>
    </dataValidation>
  </dataValidations>
  <pageMargins left="0.75" right="0.75" top="1" bottom="1" header="0.5" footer="0.5"/>
  <headerFooter>
    <oddHeader>&amp;L&amp;9 AI GRC Advisory&amp;R&amp;9 AI System Inventory Template v1.0</oddHeader>
    <oddFooter>&amp;L&amp;8 aigrcadvisory.com&amp;C&amp;8 General guidance, not legal advice&amp;R&amp;8 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2F6F5E"/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55" customWidth="1" min="3" max="3"/>
    <col width="24" customWidth="1" min="4" max="4"/>
    <col width="10" customWidth="1" min="5" max="5"/>
    <col width="40" customWidth="1" min="6" max="6"/>
  </cols>
  <sheetData>
    <row r="1">
      <c r="A1" s="2" t="inlineStr">
        <is>
          <t>AI Discovery Checklist</t>
        </is>
      </c>
    </row>
    <row r="2">
      <c r="A2" s="3" t="inlineStr">
        <is>
          <t>Work through each source to uncover approved AI, AI features inside existing tools, and shadow AI.</t>
        </is>
      </c>
    </row>
    <row r="4">
      <c r="A4" s="10" t="inlineStr">
        <is>
          <t>#</t>
        </is>
      </c>
      <c r="B4" s="10" t="inlineStr">
        <is>
          <t>Discovery Source</t>
        </is>
      </c>
      <c r="C4" s="10" t="inlineStr">
        <is>
          <t>What to Look For</t>
        </is>
      </c>
      <c r="D4" s="10" t="inlineStr">
        <is>
          <t>Who to Ask</t>
        </is>
      </c>
      <c r="E4" s="10" t="inlineStr">
        <is>
          <t>Done?</t>
        </is>
      </c>
      <c r="F4" s="10" t="inlineStr">
        <is>
          <t>Findings / Notes</t>
        </is>
      </c>
    </row>
    <row r="5">
      <c r="A5" s="24" t="n">
        <v>1</v>
      </c>
      <c r="B5" s="24" t="inlineStr">
        <is>
          <t>Purchasing &amp; expense reports</t>
        </is>
      </c>
      <c r="C5" s="24" t="inlineStr">
        <is>
          <t>Subscriptions or card charges for AI tools (chatbots, image, transcription, coding assistants)</t>
        </is>
      </c>
      <c r="D5" s="24" t="inlineStr">
        <is>
          <t>Finance / Procurement</t>
        </is>
      </c>
      <c r="E5" s="21" t="inlineStr">
        <is>
          <t>No</t>
        </is>
      </c>
      <c r="F5" s="21" t="inlineStr"/>
    </row>
    <row r="6">
      <c r="A6" s="24" t="n">
        <v>2</v>
      </c>
      <c r="B6" s="24" t="inlineStr">
        <is>
          <t>SSO / identity provider logs</t>
        </is>
      </c>
      <c r="C6" s="24" t="inlineStr">
        <is>
          <t>AI apps employees sign into with work accounts</t>
        </is>
      </c>
      <c r="D6" s="24" t="inlineStr">
        <is>
          <t>IT / Identity team</t>
        </is>
      </c>
      <c r="E6" s="21" t="inlineStr">
        <is>
          <t>No</t>
        </is>
      </c>
      <c r="F6" s="21" t="inlineStr"/>
    </row>
    <row r="7">
      <c r="A7" s="24" t="n">
        <v>3</v>
      </c>
      <c r="B7" s="24" t="inlineStr">
        <is>
          <t>Network, DNS &amp; web proxy logs</t>
        </is>
      </c>
      <c r="C7" s="24" t="inlineStr">
        <is>
          <t>Traffic to AI websites and APIs not on the approved list (shadow AI)</t>
        </is>
      </c>
      <c r="D7" s="24" t="inlineStr">
        <is>
          <t>Security operations</t>
        </is>
      </c>
      <c r="E7" s="21" t="inlineStr">
        <is>
          <t>No</t>
        </is>
      </c>
      <c r="F7" s="21" t="inlineStr"/>
    </row>
    <row r="8">
      <c r="A8" s="24" t="n">
        <v>4</v>
      </c>
      <c r="B8" s="24" t="inlineStr">
        <is>
          <t>Browser extensions</t>
        </is>
      </c>
      <c r="C8" s="24" t="inlineStr">
        <is>
          <t>AI writing, summarizing, and meeting-note extensions installed on endpoints</t>
        </is>
      </c>
      <c r="D8" s="24" t="inlineStr">
        <is>
          <t>IT / Endpoint team</t>
        </is>
      </c>
      <c r="E8" s="21" t="inlineStr">
        <is>
          <t>No</t>
        </is>
      </c>
      <c r="F8" s="21" t="inlineStr"/>
    </row>
    <row r="9">
      <c r="A9" s="24" t="n">
        <v>5</v>
      </c>
      <c r="B9" s="24" t="inlineStr">
        <is>
          <t>AI features in existing software</t>
        </is>
      </c>
      <c r="C9" s="24" t="inlineStr">
        <is>
          <t>Recently enabled AI features in office suite, CRM, HR, ticketing, video meeting tools</t>
        </is>
      </c>
      <c r="D9" s="24" t="inlineStr">
        <is>
          <t>Application owners</t>
        </is>
      </c>
      <c r="E9" s="21" t="inlineStr">
        <is>
          <t>No</t>
        </is>
      </c>
      <c r="F9" s="21" t="inlineStr"/>
    </row>
    <row r="10">
      <c r="A10" s="24" t="n">
        <v>6</v>
      </c>
      <c r="B10" s="24" t="inlineStr">
        <is>
          <t>Code repositories</t>
        </is>
      </c>
      <c r="C10" s="24" t="inlineStr">
        <is>
          <t>AI API keys, SDKs and model libraries in source code</t>
        </is>
      </c>
      <c r="D10" s="24" t="inlineStr">
        <is>
          <t>Engineering leads</t>
        </is>
      </c>
      <c r="E10" s="21" t="inlineStr">
        <is>
          <t>No</t>
        </is>
      </c>
      <c r="F10" s="21" t="inlineStr"/>
    </row>
    <row r="11">
      <c r="A11" s="24" t="n">
        <v>7</v>
      </c>
      <c r="B11" s="24" t="inlineStr">
        <is>
          <t>In-house models</t>
        </is>
      </c>
      <c r="C11" s="24" t="inlineStr">
        <is>
          <t>Predictive, scoring or ML models built by data science or analytics teams</t>
        </is>
      </c>
      <c r="D11" s="24" t="inlineStr">
        <is>
          <t>Data science / Analytics</t>
        </is>
      </c>
      <c r="E11" s="21" t="inlineStr">
        <is>
          <t>No</t>
        </is>
      </c>
      <c r="F11" s="21" t="inlineStr"/>
    </row>
    <row r="12">
      <c r="A12" s="24" t="n">
        <v>8</v>
      </c>
      <c r="B12" s="24" t="inlineStr">
        <is>
          <t>Vendor contracts &amp; DPAs</t>
        </is>
      </c>
      <c r="C12" s="24" t="inlineStr">
        <is>
          <t>Vendors that use AI to process your data, and their training/retention terms</t>
        </is>
      </c>
      <c r="D12" s="24" t="inlineStr">
        <is>
          <t>Legal / Vendor management</t>
        </is>
      </c>
      <c r="E12" s="21" t="inlineStr">
        <is>
          <t>No</t>
        </is>
      </c>
      <c r="F12" s="21" t="inlineStr"/>
    </row>
    <row r="13">
      <c r="A13" s="24" t="n">
        <v>9</v>
      </c>
      <c r="B13" s="24" t="inlineStr">
        <is>
          <t>Department survey</t>
        </is>
      </c>
      <c r="C13" s="24" t="inlineStr">
        <is>
          <t>Ask every team: what AI do you use, for what, and with what data?</t>
        </is>
      </c>
      <c r="D13" s="24" t="inlineStr">
        <is>
          <t>All department heads</t>
        </is>
      </c>
      <c r="E13" s="21" t="inlineStr">
        <is>
          <t>No</t>
        </is>
      </c>
      <c r="F13" s="21" t="inlineStr"/>
    </row>
    <row r="14">
      <c r="A14" s="24" t="n">
        <v>10</v>
      </c>
      <c r="B14" s="24" t="inlineStr">
        <is>
          <t>Customer-facing channels</t>
        </is>
      </c>
      <c r="C14" s="24" t="inlineStr">
        <is>
          <t>Chatbots, recommendation engines, or AI-generated content customers see</t>
        </is>
      </c>
      <c r="D14" s="24" t="inlineStr">
        <is>
          <t>Product / Marketing / Support</t>
        </is>
      </c>
      <c r="E14" s="21" t="inlineStr">
        <is>
          <t>No</t>
        </is>
      </c>
      <c r="F14" s="21" t="inlineStr"/>
    </row>
    <row r="16">
      <c r="B16" s="25" t="inlineStr">
        <is>
          <t>Sources completed</t>
        </is>
      </c>
      <c r="C16" s="5">
        <f>COUNTIF(E5:E14,"Yes")&amp;" of "&amp;COUNTA(B5:B14)</f>
        <v/>
      </c>
    </row>
  </sheetData>
  <dataValidations count="1">
    <dataValidation sqref="E5:E14" showDropDown="0" showInputMessage="0" showErrorMessage="0" allowBlank="1" type="list">
      <formula1>"Yes,No,In progress"</formula1>
    </dataValidation>
  </dataValidations>
  <pageMargins left="0.75" right="0.75" top="1" bottom="1" header="0.5" footer="0.5"/>
  <headerFooter>
    <oddHeader>&amp;L&amp;9 AI GRC Advisory&amp;R&amp;9 AI System Inventory Template v1.0</oddHeader>
    <oddFooter>&amp;L&amp;8 aigrcadvisory.com&amp;C&amp;8 General guidance, not legal advice&amp;R&amp;8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2F6F5E"/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2" customWidth="1" min="1" max="1"/>
    <col width="55" customWidth="1" min="2" max="2"/>
    <col width="60" customWidth="1" min="3" max="3"/>
    <col width="16" customWidth="1" min="4" max="4"/>
  </cols>
  <sheetData>
    <row r="1">
      <c r="A1" s="2" t="inlineStr">
        <is>
          <t>Risk Tiering Guide</t>
        </is>
      </c>
    </row>
    <row r="2">
      <c r="A2" s="3" t="inlineStr">
        <is>
          <t>How the Risk Tier on the inventory is assigned, and what each tier requires.</t>
        </is>
      </c>
    </row>
    <row r="4">
      <c r="A4" s="10" t="inlineStr">
        <is>
          <t>Tier</t>
        </is>
      </c>
      <c r="B4" s="10" t="inlineStr">
        <is>
          <t>Assigned When (any of)</t>
        </is>
      </c>
      <c r="C4" s="10" t="inlineStr">
        <is>
          <t>Required Actions</t>
        </is>
      </c>
      <c r="D4" s="10" t="inlineStr">
        <is>
          <t>Review Frequency</t>
        </is>
      </c>
    </row>
    <row r="5">
      <c r="A5" s="26" t="inlineStr">
        <is>
          <t>High</t>
        </is>
      </c>
      <c r="B5" s="24" t="inlineStr">
        <is>
          <t>Affects decisions about people (hiring, credit, health, access to services); OR uses personal/sensitive data; OR is customer-facing</t>
        </is>
      </c>
      <c r="C5" s="24" t="inlineStr">
        <is>
          <t>Full AI risk assessment; legal/privacy review; bias and accuracy testing where relevant; documented human oversight; committee approval</t>
        </is>
      </c>
      <c r="D5" s="24" t="inlineStr">
        <is>
          <t>Every 6 months</t>
        </is>
      </c>
    </row>
    <row r="6">
      <c r="A6" s="27" t="inlineStr">
        <is>
          <t>Medium</t>
        </is>
      </c>
      <c r="B6" s="24" t="inlineStr">
        <is>
          <t>Uses confidential internal data, but no sensitive data, not customer-facing and no decisions about people</t>
        </is>
      </c>
      <c r="C6" s="24" t="inlineStr">
        <is>
          <t>Lightweight risk review; confirm vendor data terms; restrict access to approved users; acceptable use training</t>
        </is>
      </c>
      <c r="D6" s="24" t="inlineStr">
        <is>
          <t>Annually</t>
        </is>
      </c>
    </row>
    <row r="7">
      <c r="A7" s="28" t="inlineStr">
        <is>
          <t>Low</t>
        </is>
      </c>
      <c r="B7" s="24" t="inlineStr">
        <is>
          <t>Productivity use with no sensitive or confidential data</t>
        </is>
      </c>
      <c r="C7" s="24" t="inlineStr">
        <is>
          <t>Register in inventory; acceptable use policy applies; spot checks</t>
        </is>
      </c>
      <c r="D7" s="24" t="inlineStr">
        <is>
          <t>Annually</t>
        </is>
      </c>
    </row>
    <row r="9">
      <c r="A9" s="29" t="inlineStr">
        <is>
          <t>Tip: if the EU AI Act category is 'High-risk' or 'Prohibited', treat the system as High tier regardless of the automatic result.</t>
        </is>
      </c>
    </row>
  </sheetData>
  <pageMargins left="0.75" right="0.75" top="1" bottom="1" header="0.5" footer="0.5"/>
  <headerFooter>
    <oddHeader>&amp;L&amp;9 AI GRC Advisory&amp;R&amp;9 AI System Inventory Template v1.0</oddHeader>
    <oddFooter>&amp;L&amp;8 aigrcadvisory.com&amp;C&amp;8 General guidance, not legal advice&amp;R&amp;8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2026-10-19T16:12:33Z</dcterms:created>
  <dcterms:modified xmlns:dcterms="http://purl.org/dc/terms/" xmlns:xsi="http://www.w3.org/2001/XMLSchema-instance" xsi:type="dcterms:W3CDTF">2026-10-19T16:12:33Z</dcterms:modified>
</cp:coreProperties>
</file>